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692819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692819.json" TargetMode="External" Id="rId1"/><Relationship Type="http://schemas.openxmlformats.org/officeDocument/2006/relationships/hyperlink" Target="https://www.sec.gov/Archives/edgar/data/1692819/000169281926000014/vistra-20260331.htm" TargetMode="External" Id="rId2"/><Relationship Type="http://schemas.openxmlformats.org/officeDocument/2006/relationships/hyperlink" Target="https://www.sec.gov/Archives/edgar/data/1692819/000169281926000006/vistra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Vistra (VST) | 5-Year Quarterly Income Statement</t>
        </is>
      </c>
    </row>
    <row r="2" ht="34" customHeight="1">
      <c r="A2" s="2" t="inlineStr">
        <is>
          <t>Source: SEC companyfacts and Vistra filings through FY2026 Q1 (quarter ended March 31, 2026; filed May 8,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2660000000</v>
      </c>
      <c r="C7" s="7" t="n">
        <v>3702000000</v>
      </c>
      <c r="D7" s="7" t="n">
        <v>3135000000</v>
      </c>
      <c r="E7" s="7" t="n">
        <v>3461000000</v>
      </c>
      <c r="F7" s="7" t="n">
        <v>3326000000</v>
      </c>
      <c r="G7" s="7" t="n">
        <v>4838000000</v>
      </c>
      <c r="H7" s="7" t="n">
        <v>4006000000</v>
      </c>
      <c r="I7" s="7" t="n">
        <v>3107000000</v>
      </c>
      <c r="J7" s="7" t="n">
        <v>3027000000</v>
      </c>
      <c r="K7" s="7" t="n">
        <v>4789000000</v>
      </c>
      <c r="L7" s="7" t="n">
        <v>2881000000</v>
      </c>
      <c r="M7" s="7" t="n">
        <v>3159000000</v>
      </c>
      <c r="N7" s="7" t="n">
        <v>3599000000</v>
      </c>
      <c r="O7" s="7" t="n">
        <v>4341000000</v>
      </c>
      <c r="P7" s="7" t="n">
        <v>3662000000</v>
      </c>
      <c r="Q7" s="7" t="n">
        <v>4250000000</v>
      </c>
      <c r="R7" s="7" t="n">
        <v>3753000000</v>
      </c>
      <c r="S7" s="7" t="n">
        <v>4778000000</v>
      </c>
      <c r="T7" s="7" t="n">
        <v>4805000000</v>
      </c>
      <c r="U7" s="7" t="n">
        <v>5001000000</v>
      </c>
    </row>
    <row r="8">
      <c r="A8" s="8" t="inlineStr">
        <is>
          <t>Cost of revenue</t>
        </is>
      </c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</row>
    <row r="9">
      <c r="A9" s="6" t="inlineStr">
        <is>
          <t>Gross profit</t>
        </is>
      </c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  <c r="S9" s="10" t="n"/>
      <c r="T9" s="10" t="n"/>
      <c r="U9" s="10" t="n"/>
    </row>
    <row r="10">
      <c r="A10" s="8" t="inlineStr">
        <is>
          <t>Research and development</t>
        </is>
      </c>
      <c r="B10" s="11" t="n">
        <v>0</v>
      </c>
      <c r="C10" s="11" t="n">
        <v>0</v>
      </c>
      <c r="D10" s="11" t="n">
        <v>0</v>
      </c>
      <c r="E10" s="11" t="n">
        <v>0</v>
      </c>
      <c r="F10" s="11" t="n">
        <v>0</v>
      </c>
      <c r="G10" s="11" t="n">
        <v>0</v>
      </c>
      <c r="H10" s="11" t="n">
        <v>0</v>
      </c>
      <c r="I10" s="11" t="n">
        <v>0</v>
      </c>
      <c r="J10" s="11" t="n">
        <v>0</v>
      </c>
      <c r="K10" s="11" t="n">
        <v>0</v>
      </c>
      <c r="L10" s="11" t="n">
        <v>0</v>
      </c>
      <c r="M10" s="11" t="n">
        <v>0</v>
      </c>
      <c r="N10" s="11" t="n">
        <v>0</v>
      </c>
      <c r="O10" s="11" t="n">
        <v>0</v>
      </c>
      <c r="P10" s="11" t="n">
        <v>0</v>
      </c>
      <c r="Q10" s="11" t="n">
        <v>0</v>
      </c>
      <c r="R10" s="11" t="n">
        <v>0</v>
      </c>
      <c r="S10" s="11" t="n">
        <v>0</v>
      </c>
      <c r="T10" s="11" t="n">
        <v>0</v>
      </c>
      <c r="U10" s="11" t="n">
        <v>0</v>
      </c>
    </row>
    <row r="11">
      <c r="A11" s="8" t="inlineStr">
        <is>
          <t>Selling, general and administrative</t>
        </is>
      </c>
      <c r="B11" s="11" t="n">
        <v>252000000</v>
      </c>
      <c r="C11" s="11" t="n">
        <v>269000000</v>
      </c>
      <c r="D11" s="11" t="n">
        <v>268000000</v>
      </c>
      <c r="E11" s="11" t="n">
        <v>288000000</v>
      </c>
      <c r="F11" s="11" t="n">
        <v>280000000</v>
      </c>
      <c r="G11" s="11" t="n">
        <v>323000000</v>
      </c>
      <c r="H11" s="11" t="n">
        <v>298000000</v>
      </c>
      <c r="I11" s="11" t="n">
        <v>288000000</v>
      </c>
      <c r="J11" s="11" t="n">
        <v>309000000</v>
      </c>
      <c r="K11" s="11" t="n">
        <v>357000000</v>
      </c>
      <c r="L11" s="11" t="n">
        <v>354000000</v>
      </c>
      <c r="M11" s="11" t="n">
        <v>351000000</v>
      </c>
      <c r="N11" s="11" t="n">
        <v>375000000</v>
      </c>
      <c r="O11" s="11" t="n">
        <v>411000000</v>
      </c>
      <c r="P11" s="11" t="n">
        <v>464000000</v>
      </c>
      <c r="Q11" s="11" t="n">
        <v>391000000</v>
      </c>
      <c r="R11" s="11" t="n">
        <v>419000000</v>
      </c>
      <c r="S11" s="11" t="n">
        <v>444000000</v>
      </c>
      <c r="T11" s="11" t="n">
        <v>460000000</v>
      </c>
      <c r="U11" s="11" t="n">
        <v>427000000</v>
      </c>
    </row>
    <row r="12">
      <c r="A12" s="8" t="inlineStr">
        <is>
          <t>Other operating expense (income), net</t>
        </is>
      </c>
      <c r="B12" s="11" t="n">
        <v>0</v>
      </c>
      <c r="C12" s="11" t="n">
        <v>0</v>
      </c>
      <c r="D12" s="11" t="n">
        <v>0</v>
      </c>
      <c r="E12" s="11" t="n">
        <v>0</v>
      </c>
      <c r="F12" s="11" t="n">
        <v>0</v>
      </c>
      <c r="G12" s="11" t="n">
        <v>0</v>
      </c>
      <c r="H12" s="11" t="n">
        <v>0</v>
      </c>
      <c r="I12" s="11" t="n">
        <v>0</v>
      </c>
      <c r="J12" s="11" t="n">
        <v>0</v>
      </c>
      <c r="K12" s="11" t="n">
        <v>0</v>
      </c>
      <c r="L12" s="11" t="n">
        <v>0</v>
      </c>
      <c r="M12" s="11" t="n">
        <v>0</v>
      </c>
      <c r="N12" s="11" t="n">
        <v>0</v>
      </c>
      <c r="O12" s="11" t="n">
        <v>0</v>
      </c>
      <c r="P12" s="11" t="n">
        <v>0</v>
      </c>
      <c r="Q12" s="11" t="n">
        <v>0</v>
      </c>
      <c r="R12" s="11" t="n">
        <v>0</v>
      </c>
      <c r="S12" s="11" t="n">
        <v>0</v>
      </c>
      <c r="T12" s="11" t="n">
        <v>0</v>
      </c>
      <c r="U12" s="11" t="n">
        <v>0</v>
      </c>
    </row>
    <row r="13">
      <c r="A13" s="8" t="inlineStr">
        <is>
          <t>Total operating expenses</t>
        </is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</row>
    <row r="14">
      <c r="A14" s="6" t="inlineStr">
        <is>
          <t>Operating income</t>
        </is>
      </c>
      <c r="B14" s="7" t="n">
        <v>62000000</v>
      </c>
      <c r="C14" s="7" t="n">
        <v>119000000</v>
      </c>
      <c r="D14" s="7" t="n">
        <v>887000000</v>
      </c>
      <c r="E14" s="7" t="n">
        <v>-288000000</v>
      </c>
      <c r="F14" s="7" t="n">
        <v>-1683000000</v>
      </c>
      <c r="G14" s="7" t="n">
        <v>894000000</v>
      </c>
      <c r="H14" s="7" t="n">
        <v>-100000000</v>
      </c>
      <c r="I14" s="7" t="n">
        <v>1131000000</v>
      </c>
      <c r="J14" s="7" t="n">
        <v>591000000</v>
      </c>
      <c r="K14" s="7" t="n">
        <v>834000000</v>
      </c>
      <c r="L14" s="7" t="n">
        <v>105000000</v>
      </c>
      <c r="M14" s="7" t="n">
        <v>86000000</v>
      </c>
      <c r="N14" s="7" t="n">
        <v>808000000</v>
      </c>
      <c r="O14" s="7" t="n">
        <v>2588000000</v>
      </c>
      <c r="P14" s="7" t="n">
        <v>599000000</v>
      </c>
      <c r="Q14" s="7" t="n">
        <v>-120000000</v>
      </c>
      <c r="R14" s="7" t="n">
        <v>515000000</v>
      </c>
      <c r="S14" s="7" t="n">
        <v>1037000000</v>
      </c>
      <c r="T14" s="7" t="n">
        <v>474000000</v>
      </c>
      <c r="U14" s="7" t="n">
        <v>1499000000</v>
      </c>
    </row>
    <row r="15">
      <c r="A15" s="8" t="inlineStr">
        <is>
          <t>Other non-operating expense (income), net</t>
        </is>
      </c>
      <c r="B15" s="11" t="n">
        <v>-142000000</v>
      </c>
      <c r="C15" s="11" t="n">
        <v>-78000000</v>
      </c>
      <c r="D15" s="11" t="n">
        <v>-45000000</v>
      </c>
      <c r="E15" s="11" t="n">
        <v>-87000000</v>
      </c>
      <c r="F15" s="11" t="n">
        <v>-81000000</v>
      </c>
      <c r="G15" s="11" t="n">
        <v>20000000</v>
      </c>
      <c r="H15" s="11" t="n">
        <v>-235000000</v>
      </c>
      <c r="I15" s="11" t="n">
        <v>-255000000</v>
      </c>
      <c r="J15" s="11" t="n">
        <v>8000000</v>
      </c>
      <c r="K15" s="11" t="n">
        <v>-163000000</v>
      </c>
      <c r="L15" s="11" t="n">
        <v>-251000000</v>
      </c>
      <c r="M15" s="11" t="n">
        <v>-88000000</v>
      </c>
      <c r="N15" s="11" t="n">
        <v>-182000000</v>
      </c>
      <c r="O15" s="11" t="n">
        <v>-196000000</v>
      </c>
      <c r="P15" s="11" t="n">
        <v>-148000000</v>
      </c>
      <c r="Q15" s="11" t="n">
        <v>-324000000</v>
      </c>
      <c r="R15" s="11" t="n">
        <v>-112000000</v>
      </c>
      <c r="S15" s="11" t="n">
        <v>-181000000</v>
      </c>
      <c r="T15" s="11" t="n">
        <v>-166000000</v>
      </c>
      <c r="U15" s="11" t="n">
        <v>-287000000</v>
      </c>
    </row>
    <row r="16">
      <c r="A16" s="6" t="inlineStr">
        <is>
          <t>Pretax income</t>
        </is>
      </c>
      <c r="B16" s="7" t="n">
        <v>-80000000</v>
      </c>
      <c r="C16" s="7" t="n">
        <v>41000000</v>
      </c>
      <c r="D16" s="7" t="n">
        <v>842000000</v>
      </c>
      <c r="E16" s="7" t="n">
        <v>-375000000</v>
      </c>
      <c r="F16" s="7" t="n">
        <v>-1764000000</v>
      </c>
      <c r="G16" s="7" t="n">
        <v>914000000</v>
      </c>
      <c r="H16" s="7" t="n">
        <v>-335000000</v>
      </c>
      <c r="I16" s="7" t="n">
        <v>876000000</v>
      </c>
      <c r="J16" s="7" t="n">
        <v>599000000</v>
      </c>
      <c r="K16" s="7" t="n">
        <v>671000000</v>
      </c>
      <c r="L16" s="7" t="n">
        <v>-146000000</v>
      </c>
      <c r="M16" s="7" t="n">
        <v>-2000000</v>
      </c>
      <c r="N16" s="7" t="n">
        <v>626000000</v>
      </c>
      <c r="O16" s="7" t="n">
        <v>2392000000</v>
      </c>
      <c r="P16" s="7" t="n">
        <v>451000000</v>
      </c>
      <c r="Q16" s="7" t="n">
        <v>-444000000</v>
      </c>
      <c r="R16" s="7" t="n">
        <v>403000000</v>
      </c>
      <c r="S16" s="7" t="n">
        <v>856000000</v>
      </c>
      <c r="T16" s="7" t="n">
        <v>308000000</v>
      </c>
      <c r="U16" s="7" t="n">
        <v>1212000000</v>
      </c>
    </row>
    <row r="17">
      <c r="A17" s="8" t="inlineStr">
        <is>
          <t>Income tax expense</t>
        </is>
      </c>
      <c r="B17" s="11" t="n">
        <v>-115000000</v>
      </c>
      <c r="C17" s="11" t="n">
        <v>31000000</v>
      </c>
      <c r="D17" s="11" t="n">
        <v>111000000</v>
      </c>
      <c r="E17" s="11" t="n">
        <v>-91000000</v>
      </c>
      <c r="F17" s="11" t="n">
        <v>-407000000</v>
      </c>
      <c r="G17" s="11" t="n">
        <v>236000000</v>
      </c>
      <c r="H17" s="11" t="n">
        <v>-88000000</v>
      </c>
      <c r="I17" s="11" t="n">
        <v>178000000</v>
      </c>
      <c r="J17" s="11" t="n">
        <v>123000000</v>
      </c>
      <c r="K17" s="11" t="n">
        <v>169000000</v>
      </c>
      <c r="L17" s="11" t="n">
        <v>38000000</v>
      </c>
      <c r="M17" s="11" t="n">
        <v>-20000000</v>
      </c>
      <c r="N17" s="11" t="n">
        <v>159000000</v>
      </c>
      <c r="O17" s="11" t="n">
        <v>555000000</v>
      </c>
      <c r="P17" s="11" t="n">
        <v>-39000000</v>
      </c>
      <c r="Q17" s="11" t="n">
        <v>-176000000</v>
      </c>
      <c r="R17" s="11" t="n">
        <v>76000000</v>
      </c>
      <c r="S17" s="11" t="n">
        <v>204000000</v>
      </c>
      <c r="T17" s="11" t="n">
        <v>75000000</v>
      </c>
      <c r="U17" s="11" t="n">
        <v>183000000</v>
      </c>
    </row>
    <row r="18">
      <c r="A18" s="6" t="inlineStr">
        <is>
          <t>Net income</t>
        </is>
      </c>
      <c r="B18" s="7" t="n">
        <v>36000000</v>
      </c>
      <c r="C18" s="7" t="n">
        <v>7000000</v>
      </c>
      <c r="D18" s="7" t="n">
        <v>726000000</v>
      </c>
      <c r="E18" s="7" t="n">
        <v>-285000000</v>
      </c>
      <c r="F18" s="7" t="n">
        <v>-1365000000</v>
      </c>
      <c r="G18" s="7" t="n">
        <v>668000000</v>
      </c>
      <c r="H18" s="7" t="n">
        <v>-245000000</v>
      </c>
      <c r="I18" s="7" t="n">
        <v>699000000</v>
      </c>
      <c r="J18" s="7" t="n">
        <v>476000000</v>
      </c>
      <c r="K18" s="7" t="n">
        <v>502000000</v>
      </c>
      <c r="L18" s="7" t="n">
        <v>-184000000</v>
      </c>
      <c r="M18" s="7" t="n">
        <v>-35000000</v>
      </c>
      <c r="N18" s="7" t="n">
        <v>365000000</v>
      </c>
      <c r="O18" s="7" t="n">
        <v>1888000000</v>
      </c>
      <c r="P18" s="7" t="n">
        <v>441000000</v>
      </c>
      <c r="Q18" s="7" t="n">
        <v>-268000000</v>
      </c>
      <c r="R18" s="7" t="n">
        <v>327000000</v>
      </c>
      <c r="S18" s="7" t="n">
        <v>652000000</v>
      </c>
      <c r="T18" s="7" t="n">
        <v>233000000</v>
      </c>
      <c r="U18" s="7" t="n">
        <v>1029000000</v>
      </c>
    </row>
    <row r="19">
      <c r="A19" s="8" t="inlineStr">
        <is>
          <t>CapEx</t>
        </is>
      </c>
      <c r="B19" s="11" t="n">
        <v>354000000</v>
      </c>
      <c r="C19" s="11" t="n">
        <v>244000000</v>
      </c>
      <c r="D19" s="11" t="n">
        <v>243000000</v>
      </c>
      <c r="E19" s="11" t="n">
        <v>373000000</v>
      </c>
      <c r="F19" s="11" t="n">
        <v>240000000</v>
      </c>
      <c r="G19" s="11" t="n">
        <v>296000000</v>
      </c>
      <c r="H19" s="11" t="n">
        <v>392000000</v>
      </c>
      <c r="I19" s="11" t="n">
        <v>484000000</v>
      </c>
      <c r="J19" s="11" t="n">
        <v>442000000</v>
      </c>
      <c r="K19" s="11" t="n">
        <v>336000000</v>
      </c>
      <c r="L19" s="11" t="n">
        <v>414000000</v>
      </c>
      <c r="M19" s="11" t="n">
        <v>465000000</v>
      </c>
      <c r="N19" s="11" t="n">
        <v>498000000</v>
      </c>
      <c r="O19" s="11" t="n">
        <v>685000000</v>
      </c>
      <c r="P19" s="11" t="n">
        <v>430000000</v>
      </c>
      <c r="Q19" s="11" t="n">
        <v>768000000</v>
      </c>
      <c r="R19" s="11" t="n">
        <v>690000000</v>
      </c>
      <c r="S19" s="11" t="n">
        <v>458000000</v>
      </c>
      <c r="T19" s="11" t="n">
        <v>836000000</v>
      </c>
      <c r="U19" s="11" t="n">
        <v>883000000</v>
      </c>
    </row>
    <row r="20">
      <c r="A20" s="8" t="inlineStr">
        <is>
          <t>Gross margin</t>
        </is>
      </c>
      <c r="B20" s="12">
        <f>IFERROR(B9/B7,0)</f>
        <v/>
      </c>
      <c r="C20" s="12">
        <f>IFERROR(C9/C7,0)</f>
        <v/>
      </c>
      <c r="D20" s="12">
        <f>IFERROR(D9/D7,0)</f>
        <v/>
      </c>
      <c r="E20" s="12">
        <f>IFERROR(E9/E7,0)</f>
        <v/>
      </c>
      <c r="F20" s="12">
        <f>IFERROR(F9/F7,0)</f>
        <v/>
      </c>
      <c r="G20" s="12">
        <f>IFERROR(G9/G7,0)</f>
        <v/>
      </c>
      <c r="H20" s="12">
        <f>IFERROR(H9/H7,0)</f>
        <v/>
      </c>
      <c r="I20" s="12">
        <f>IFERROR(I9/I7,0)</f>
        <v/>
      </c>
      <c r="J20" s="12">
        <f>IFERROR(J9/J7,0)</f>
        <v/>
      </c>
      <c r="K20" s="12">
        <f>IFERROR(K9/K7,0)</f>
        <v/>
      </c>
      <c r="L20" s="12">
        <f>IFERROR(L9/L7,0)</f>
        <v/>
      </c>
      <c r="M20" s="12">
        <f>IFERROR(M9/M7,0)</f>
        <v/>
      </c>
      <c r="N20" s="12">
        <f>IFERROR(N9/N7,0)</f>
        <v/>
      </c>
      <c r="O20" s="12">
        <f>IFERROR(O9/O7,0)</f>
        <v/>
      </c>
      <c r="P20" s="12">
        <f>IFERROR(P9/P7,0)</f>
        <v/>
      </c>
      <c r="Q20" s="12">
        <f>IFERROR(Q9/Q7,0)</f>
        <v/>
      </c>
      <c r="R20" s="12">
        <f>IFERROR(R9/R7,0)</f>
        <v/>
      </c>
      <c r="S20" s="12">
        <f>IFERROR(S9/S7,0)</f>
        <v/>
      </c>
      <c r="T20" s="12">
        <f>IFERROR(T9/T7,0)</f>
        <v/>
      </c>
      <c r="U20" s="12">
        <f>IFERROR(U9/U7,0)</f>
        <v/>
      </c>
    </row>
    <row r="21">
      <c r="A21" s="8" t="inlineStr">
        <is>
          <t>Operating margin</t>
        </is>
      </c>
      <c r="B21" s="12">
        <f>IFERROR(B14/B7,0)</f>
        <v/>
      </c>
      <c r="C21" s="12">
        <f>IFERROR(C14/C7,0)</f>
        <v/>
      </c>
      <c r="D21" s="12">
        <f>IFERROR(D14/D7,0)</f>
        <v/>
      </c>
      <c r="E21" s="12">
        <f>IFERROR(E14/E7,0)</f>
        <v/>
      </c>
      <c r="F21" s="12">
        <f>IFERROR(F14/F7,0)</f>
        <v/>
      </c>
      <c r="G21" s="12">
        <f>IFERROR(G14/G7,0)</f>
        <v/>
      </c>
      <c r="H21" s="12">
        <f>IFERROR(H14/H7,0)</f>
        <v/>
      </c>
      <c r="I21" s="12">
        <f>IFERROR(I14/I7,0)</f>
        <v/>
      </c>
      <c r="J21" s="12">
        <f>IFERROR(J14/J7,0)</f>
        <v/>
      </c>
      <c r="K21" s="12">
        <f>IFERROR(K14/K7,0)</f>
        <v/>
      </c>
      <c r="L21" s="12">
        <f>IFERROR(L14/L7,0)</f>
        <v/>
      </c>
      <c r="M21" s="12">
        <f>IFERROR(M14/M7,0)</f>
        <v/>
      </c>
      <c r="N21" s="12">
        <f>IFERROR(N14/N7,0)</f>
        <v/>
      </c>
      <c r="O21" s="12">
        <f>IFERROR(O14/O7,0)</f>
        <v/>
      </c>
      <c r="P21" s="12">
        <f>IFERROR(P14/P7,0)</f>
        <v/>
      </c>
      <c r="Q21" s="12">
        <f>IFERROR(Q14/Q7,0)</f>
        <v/>
      </c>
      <c r="R21" s="12">
        <f>IFERROR(R14/R7,0)</f>
        <v/>
      </c>
      <c r="S21" s="12">
        <f>IFERROR(S14/S7,0)</f>
        <v/>
      </c>
      <c r="T21" s="12">
        <f>IFERROR(T14/T7,0)</f>
        <v/>
      </c>
      <c r="U21" s="12">
        <f>IFERROR(U14/U7,0)</f>
        <v/>
      </c>
    </row>
    <row r="22">
      <c r="A22" s="8" t="inlineStr">
        <is>
          <t>Net margin</t>
        </is>
      </c>
      <c r="B22" s="12">
        <f>IFERROR(B18/B7,0)</f>
        <v/>
      </c>
      <c r="C22" s="12">
        <f>IFERROR(C18/C7,0)</f>
        <v/>
      </c>
      <c r="D22" s="12">
        <f>IFERROR(D18/D7,0)</f>
        <v/>
      </c>
      <c r="E22" s="12">
        <f>IFERROR(E18/E7,0)</f>
        <v/>
      </c>
      <c r="F22" s="12">
        <f>IFERROR(F18/F7,0)</f>
        <v/>
      </c>
      <c r="G22" s="12">
        <f>IFERROR(G18/G7,0)</f>
        <v/>
      </c>
      <c r="H22" s="12">
        <f>IFERROR(H18/H7,0)</f>
        <v/>
      </c>
      <c r="I22" s="12">
        <f>IFERROR(I18/I7,0)</f>
        <v/>
      </c>
      <c r="J22" s="12">
        <f>IFERROR(J18/J7,0)</f>
        <v/>
      </c>
      <c r="K22" s="12">
        <f>IFERROR(K18/K7,0)</f>
        <v/>
      </c>
      <c r="L22" s="12">
        <f>IFERROR(L18/L7,0)</f>
        <v/>
      </c>
      <c r="M22" s="12">
        <f>IFERROR(M18/M7,0)</f>
        <v/>
      </c>
      <c r="N22" s="12">
        <f>IFERROR(N18/N7,0)</f>
        <v/>
      </c>
      <c r="O22" s="12">
        <f>IFERROR(O18/O7,0)</f>
        <v/>
      </c>
      <c r="P22" s="12">
        <f>IFERROR(P18/P7,0)</f>
        <v/>
      </c>
      <c r="Q22" s="12">
        <f>IFERROR(Q18/Q7,0)</f>
        <v/>
      </c>
      <c r="R22" s="12">
        <f>IFERROR(R18/R7,0)</f>
        <v/>
      </c>
      <c r="S22" s="12">
        <f>IFERROR(S18/S7,0)</f>
        <v/>
      </c>
      <c r="T22" s="12">
        <f>IFERROR(T18/T7,0)</f>
        <v/>
      </c>
      <c r="U22" s="12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Vistra (VST) | 5-Year Quarterly Balance Sheet</t>
        </is>
      </c>
    </row>
    <row r="2" ht="34" customHeight="1">
      <c r="A2" s="2" t="inlineStr">
        <is>
          <t>Source: SEC companyfacts and Vistra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11" t="n">
        <v>483000000</v>
      </c>
      <c r="C7" s="11" t="n">
        <v>387000000</v>
      </c>
      <c r="D7" s="11" t="n">
        <v>1359000000</v>
      </c>
      <c r="E7" s="11" t="n">
        <v>1057000000</v>
      </c>
      <c r="F7" s="11" t="n">
        <v>1907000000</v>
      </c>
      <c r="G7" s="11" t="n">
        <v>568000000</v>
      </c>
      <c r="H7" s="11" t="n">
        <v>525000000</v>
      </c>
      <c r="I7" s="11" t="n">
        <v>573000000</v>
      </c>
      <c r="J7" s="11" t="n">
        <v>698000000</v>
      </c>
      <c r="K7" s="11" t="n">
        <v>3225000000</v>
      </c>
      <c r="L7" s="11" t="n">
        <v>3539000000</v>
      </c>
      <c r="M7" s="11" t="n">
        <v>1116000000</v>
      </c>
      <c r="N7" s="11" t="n">
        <v>1661000000</v>
      </c>
      <c r="O7" s="11" t="n">
        <v>940000000</v>
      </c>
      <c r="P7" s="11" t="n">
        <v>1222000000</v>
      </c>
      <c r="Q7" s="11" t="n">
        <v>596000000</v>
      </c>
      <c r="R7" s="11" t="n">
        <v>458000000</v>
      </c>
      <c r="S7" s="11" t="n">
        <v>602000000</v>
      </c>
      <c r="T7" s="11" t="n">
        <v>785000000</v>
      </c>
      <c r="U7" s="11" t="n">
        <v>634000000</v>
      </c>
    </row>
    <row r="8">
      <c r="A8" s="8" t="inlineStr">
        <is>
          <t>Accounts receivable</t>
        </is>
      </c>
      <c r="B8" s="11" t="n">
        <v>1352000000</v>
      </c>
      <c r="C8" s="11" t="n">
        <v>1529000000</v>
      </c>
      <c r="D8" s="11" t="n">
        <v>1397000000</v>
      </c>
      <c r="E8" s="11" t="n">
        <v>1275000000</v>
      </c>
      <c r="F8" s="11" t="n">
        <v>1790000000</v>
      </c>
      <c r="G8" s="11" t="n">
        <v>1854000000</v>
      </c>
      <c r="H8" s="11" t="n">
        <v>2059000000</v>
      </c>
      <c r="I8" s="11" t="n">
        <v>1464000000</v>
      </c>
      <c r="J8" s="11" t="n">
        <v>1681000000</v>
      </c>
      <c r="K8" s="11" t="n">
        <v>2017000000</v>
      </c>
      <c r="L8" s="11" t="n">
        <v>1674000000</v>
      </c>
      <c r="M8" s="11" t="n">
        <v>1729000000</v>
      </c>
      <c r="N8" s="11" t="n">
        <v>2094000000</v>
      </c>
      <c r="O8" s="11" t="n">
        <v>2179000000</v>
      </c>
      <c r="P8" s="11" t="n">
        <v>1982000000</v>
      </c>
      <c r="Q8" s="11" t="n">
        <v>1924000000</v>
      </c>
      <c r="R8" s="11" t="n">
        <v>2229000000</v>
      </c>
      <c r="S8" s="11" t="n">
        <v>2327000000</v>
      </c>
      <c r="T8" s="11" t="n">
        <v>2323000000</v>
      </c>
      <c r="U8" s="11" t="n">
        <v>1984000000</v>
      </c>
    </row>
    <row r="9">
      <c r="A9" s="8" t="inlineStr">
        <is>
          <t>Inventory</t>
        </is>
      </c>
      <c r="B9" s="11" t="n">
        <v>486000000</v>
      </c>
      <c r="C9" s="11" t="n">
        <v>471000000</v>
      </c>
      <c r="D9" s="11" t="n">
        <v>610000000</v>
      </c>
      <c r="E9" s="11" t="n">
        <v>546000000</v>
      </c>
      <c r="F9" s="11" t="n">
        <v>601000000</v>
      </c>
      <c r="G9" s="11" t="n">
        <v>590000000</v>
      </c>
      <c r="H9" s="11" t="n">
        <v>570000000</v>
      </c>
      <c r="I9" s="11" t="n">
        <v>629000000</v>
      </c>
      <c r="J9" s="11" t="n">
        <v>676000000</v>
      </c>
      <c r="K9" s="11" t="n">
        <v>685000000</v>
      </c>
      <c r="L9" s="11" t="n">
        <v>740000000</v>
      </c>
      <c r="M9" s="11" t="n">
        <v>976000000</v>
      </c>
      <c r="N9" s="11" t="n">
        <v>964000000</v>
      </c>
      <c r="O9" s="11" t="n">
        <v>949000000</v>
      </c>
      <c r="P9" s="11" t="n">
        <v>970000000</v>
      </c>
      <c r="Q9" s="11" t="n">
        <v>960000000</v>
      </c>
      <c r="R9" s="11" t="n">
        <v>965000000</v>
      </c>
      <c r="S9" s="11" t="n">
        <v>970000000</v>
      </c>
      <c r="T9" s="11" t="n">
        <v>970000000</v>
      </c>
      <c r="U9" s="9" t="n"/>
    </row>
    <row r="10">
      <c r="A10" s="8" t="inlineStr">
        <is>
          <t>Other current assets</t>
        </is>
      </c>
      <c r="B10" s="11" t="n">
        <v>2428000000</v>
      </c>
      <c r="C10" s="11" t="n">
        <v>5459000000</v>
      </c>
      <c r="D10" s="11" t="n">
        <v>4517000000</v>
      </c>
      <c r="E10" s="11" t="n">
        <v>8035000000</v>
      </c>
      <c r="F10" s="11" t="n">
        <v>10855000000</v>
      </c>
      <c r="G10" s="11" t="n">
        <v>10133000000</v>
      </c>
      <c r="H10" s="11" t="n">
        <v>7962000000</v>
      </c>
      <c r="I10" s="11" t="n">
        <v>6846000000</v>
      </c>
      <c r="J10" s="11" t="n">
        <v>5856000000</v>
      </c>
      <c r="K10" s="11" t="n">
        <v>4772000000</v>
      </c>
      <c r="L10" s="11" t="n">
        <v>5684000000</v>
      </c>
      <c r="M10" s="11" t="n">
        <v>5612000000</v>
      </c>
      <c r="N10" s="11" t="n">
        <v>5107000000</v>
      </c>
      <c r="O10" s="11" t="n">
        <v>4463000000</v>
      </c>
      <c r="P10" s="11" t="n">
        <v>3945000000</v>
      </c>
      <c r="Q10" s="11" t="n">
        <v>4950000000</v>
      </c>
      <c r="R10" s="11" t="n">
        <v>4832000000</v>
      </c>
      <c r="S10" s="11" t="n">
        <v>4482000000</v>
      </c>
      <c r="T10" s="11" t="n">
        <v>5101000000</v>
      </c>
      <c r="U10" s="11" t="n">
        <v>6398000000</v>
      </c>
    </row>
    <row r="11">
      <c r="A11" s="6" t="inlineStr">
        <is>
          <t>Total current assets</t>
        </is>
      </c>
      <c r="B11" s="7" t="n">
        <v>4749000000</v>
      </c>
      <c r="C11" s="7" t="n">
        <v>7846000000</v>
      </c>
      <c r="D11" s="7" t="n">
        <v>7883000000</v>
      </c>
      <c r="E11" s="7" t="n">
        <v>10913000000</v>
      </c>
      <c r="F11" s="7" t="n">
        <v>15153000000</v>
      </c>
      <c r="G11" s="7" t="n">
        <v>13145000000</v>
      </c>
      <c r="H11" s="7" t="n">
        <v>11116000000</v>
      </c>
      <c r="I11" s="7" t="n">
        <v>9512000000</v>
      </c>
      <c r="J11" s="7" t="n">
        <v>8911000000</v>
      </c>
      <c r="K11" s="7" t="n">
        <v>10699000000</v>
      </c>
      <c r="L11" s="7" t="n">
        <v>11637000000</v>
      </c>
      <c r="M11" s="7" t="n">
        <v>9433000000</v>
      </c>
      <c r="N11" s="7" t="n">
        <v>9826000000</v>
      </c>
      <c r="O11" s="7" t="n">
        <v>8531000000</v>
      </c>
      <c r="P11" s="7" t="n">
        <v>8119000000</v>
      </c>
      <c r="Q11" s="7" t="n">
        <v>8430000000</v>
      </c>
      <c r="R11" s="7" t="n">
        <v>8484000000</v>
      </c>
      <c r="S11" s="7" t="n">
        <v>8381000000</v>
      </c>
      <c r="T11" s="7" t="n">
        <v>9179000000</v>
      </c>
      <c r="U11" s="7" t="n">
        <v>9016000000</v>
      </c>
    </row>
    <row r="12">
      <c r="A12" s="8" t="inlineStr">
        <is>
          <t>PP&amp;E / finance lease ROU assets</t>
        </is>
      </c>
      <c r="B12" s="11" t="n">
        <v>13327000000</v>
      </c>
      <c r="C12" s="11" t="n">
        <v>13100000000</v>
      </c>
      <c r="D12" s="11" t="n">
        <v>13056000000</v>
      </c>
      <c r="E12" s="11" t="n">
        <v>12887000000</v>
      </c>
      <c r="F12" s="11" t="n">
        <v>12784000000</v>
      </c>
      <c r="G12" s="11" t="n">
        <v>12550000000</v>
      </c>
      <c r="H12" s="11" t="n">
        <v>12554000000</v>
      </c>
      <c r="I12" s="11" t="n">
        <v>12611000000</v>
      </c>
      <c r="J12" s="11" t="n">
        <v>12537000000</v>
      </c>
      <c r="K12" s="11" t="n">
        <v>12346000000</v>
      </c>
      <c r="L12" s="11" t="n">
        <v>12432000000</v>
      </c>
      <c r="M12" s="11" t="n">
        <v>18014000000</v>
      </c>
      <c r="N12" s="11" t="n">
        <v>18208000000</v>
      </c>
      <c r="O12" s="11" t="n">
        <v>18388000000</v>
      </c>
      <c r="P12" s="11" t="n">
        <v>18173000000</v>
      </c>
      <c r="Q12" s="11" t="n">
        <v>17716000000</v>
      </c>
      <c r="R12" s="11" t="n">
        <v>17736000000</v>
      </c>
      <c r="S12" s="11" t="n">
        <v>17725000000</v>
      </c>
      <c r="T12" s="11" t="n">
        <v>19846000000</v>
      </c>
      <c r="U12" s="11" t="n">
        <v>19876000000</v>
      </c>
    </row>
    <row r="13">
      <c r="A13" s="8" t="inlineStr">
        <is>
          <t>Goodwill</t>
        </is>
      </c>
      <c r="B13" s="11" t="n">
        <v>2583000000</v>
      </c>
      <c r="C13" s="11" t="n">
        <v>2583000000</v>
      </c>
      <c r="D13" s="11" t="n">
        <v>2583000000</v>
      </c>
      <c r="E13" s="11" t="n">
        <v>2583000000</v>
      </c>
      <c r="F13" s="11" t="n">
        <v>2583000000</v>
      </c>
      <c r="G13" s="11" t="n">
        <v>2583000000</v>
      </c>
      <c r="H13" s="11" t="n">
        <v>2583000000</v>
      </c>
      <c r="I13" s="11" t="n">
        <v>2583000000</v>
      </c>
      <c r="J13" s="11" t="n">
        <v>2583000000</v>
      </c>
      <c r="K13" s="11" t="n">
        <v>2583000000</v>
      </c>
      <c r="L13" s="11" t="n">
        <v>2583000000</v>
      </c>
      <c r="M13" s="11" t="n">
        <v>2877000000</v>
      </c>
      <c r="N13" s="11" t="n">
        <v>2922000000</v>
      </c>
      <c r="O13" s="11" t="n">
        <v>2802000000</v>
      </c>
      <c r="P13" s="11" t="n">
        <v>2807000000</v>
      </c>
      <c r="Q13" s="11" t="n">
        <v>2810000000</v>
      </c>
      <c r="R13" s="11" t="n">
        <v>2810000000</v>
      </c>
      <c r="S13" s="11" t="n">
        <v>2810000000</v>
      </c>
      <c r="T13" s="11" t="n">
        <v>2810000000</v>
      </c>
      <c r="U13" s="11" t="n">
        <v>2810000000</v>
      </c>
    </row>
    <row r="14">
      <c r="A14" s="8" t="inlineStr">
        <is>
          <t>Intangible assets</t>
        </is>
      </c>
      <c r="B14" s="11" t="n">
        <v>915000000</v>
      </c>
      <c r="C14" s="11" t="n">
        <v>854000000</v>
      </c>
      <c r="D14" s="11" t="n">
        <v>805000000</v>
      </c>
      <c r="E14" s="11" t="n">
        <v>817000000</v>
      </c>
      <c r="F14" s="11" t="n">
        <v>701000000</v>
      </c>
      <c r="G14" s="11" t="n">
        <v>661000000</v>
      </c>
      <c r="H14" s="11" t="n">
        <v>617000000</v>
      </c>
      <c r="I14" s="11" t="n">
        <v>599000000</v>
      </c>
      <c r="J14" s="11" t="n">
        <v>571000000</v>
      </c>
      <c r="K14" s="11" t="n">
        <v>542000000</v>
      </c>
      <c r="L14" s="11" t="n">
        <v>523000000</v>
      </c>
      <c r="M14" s="11" t="n">
        <v>937000000</v>
      </c>
      <c r="N14" s="11" t="n">
        <v>922000000</v>
      </c>
      <c r="O14" s="11" t="n">
        <v>816000000</v>
      </c>
      <c r="P14" s="11" t="n">
        <v>872000000</v>
      </c>
      <c r="Q14" s="11" t="n">
        <v>980000000</v>
      </c>
      <c r="R14" s="11" t="n">
        <v>911000000</v>
      </c>
      <c r="S14" s="11" t="n">
        <v>756000000</v>
      </c>
      <c r="T14" s="11" t="n">
        <v>1094000000</v>
      </c>
      <c r="U14" s="11" t="n">
        <v>1022000000</v>
      </c>
    </row>
    <row r="15">
      <c r="A15" s="8" t="inlineStr">
        <is>
          <t>Other non-current assets</t>
        </is>
      </c>
      <c r="B15" s="11" t="n">
        <v>5441000000</v>
      </c>
      <c r="C15" s="11" t="n">
        <v>5549000000</v>
      </c>
      <c r="D15" s="11" t="n">
        <v>5356000000</v>
      </c>
      <c r="E15" s="11" t="n">
        <v>5633000000</v>
      </c>
      <c r="F15" s="11" t="n">
        <v>6247000000</v>
      </c>
      <c r="G15" s="11" t="n">
        <v>6236000000</v>
      </c>
      <c r="H15" s="11" t="n">
        <v>5917000000</v>
      </c>
      <c r="I15" s="11" t="n">
        <v>5812000000</v>
      </c>
      <c r="J15" s="11" t="n">
        <v>5870000000</v>
      </c>
      <c r="K15" s="11" t="n">
        <v>5775000000</v>
      </c>
      <c r="L15" s="11" t="n">
        <v>5791000000</v>
      </c>
      <c r="M15" s="11" t="n">
        <v>6917000000</v>
      </c>
      <c r="N15" s="11" t="n">
        <v>7247000000</v>
      </c>
      <c r="O15" s="11" t="n">
        <v>7341000000</v>
      </c>
      <c r="P15" s="11" t="n">
        <v>7799000000</v>
      </c>
      <c r="Q15" s="11" t="n">
        <v>8292000000</v>
      </c>
      <c r="R15" s="11" t="n">
        <v>8205000000</v>
      </c>
      <c r="S15" s="11" t="n">
        <v>8348000000</v>
      </c>
      <c r="T15" s="11" t="n">
        <v>8621000000</v>
      </c>
      <c r="U15" s="11" t="n">
        <v>8584000000</v>
      </c>
    </row>
    <row r="16">
      <c r="A16" s="6" t="inlineStr">
        <is>
          <t>Total assets</t>
        </is>
      </c>
      <c r="B16" s="7" t="n">
        <v>27015000000</v>
      </c>
      <c r="C16" s="7" t="n">
        <v>29932000000</v>
      </c>
      <c r="D16" s="7" t="n">
        <v>29683000000</v>
      </c>
      <c r="E16" s="7" t="n">
        <v>32833000000</v>
      </c>
      <c r="F16" s="7" t="n">
        <v>37468000000</v>
      </c>
      <c r="G16" s="7" t="n">
        <v>35175000000</v>
      </c>
      <c r="H16" s="7" t="n">
        <v>32787000000</v>
      </c>
      <c r="I16" s="7" t="n">
        <v>31117000000</v>
      </c>
      <c r="J16" s="7" t="n">
        <v>30472000000</v>
      </c>
      <c r="K16" s="7" t="n">
        <v>31945000000</v>
      </c>
      <c r="L16" s="7" t="n">
        <v>32966000000</v>
      </c>
      <c r="M16" s="7" t="n">
        <v>38178000000</v>
      </c>
      <c r="N16" s="7" t="n">
        <v>39125000000</v>
      </c>
      <c r="O16" s="7" t="n">
        <v>37878000000</v>
      </c>
      <c r="P16" s="7" t="n">
        <v>37770000000</v>
      </c>
      <c r="Q16" s="7" t="n">
        <v>38228000000</v>
      </c>
      <c r="R16" s="7" t="n">
        <v>38146000000</v>
      </c>
      <c r="S16" s="7" t="n">
        <v>38020000000</v>
      </c>
      <c r="T16" s="7" t="n">
        <v>41550000000</v>
      </c>
      <c r="U16" s="7" t="n">
        <v>41308000000</v>
      </c>
    </row>
    <row r="17">
      <c r="A17" s="8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</row>
    <row r="18">
      <c r="A18" s="8" t="inlineStr">
        <is>
          <t>Accounts payable &amp; accrued liabilities</t>
        </is>
      </c>
      <c r="B18" s="11" t="n">
        <v>1078000000</v>
      </c>
      <c r="C18" s="11" t="n">
        <v>1172000000</v>
      </c>
      <c r="D18" s="11" t="n">
        <v>1515000000</v>
      </c>
      <c r="E18" s="11" t="n">
        <v>1284000000</v>
      </c>
      <c r="F18" s="11" t="n">
        <v>1472000000</v>
      </c>
      <c r="G18" s="11" t="n">
        <v>1398000000</v>
      </c>
      <c r="H18" s="11" t="n">
        <v>1556000000</v>
      </c>
      <c r="I18" s="11" t="n">
        <v>1005000000</v>
      </c>
      <c r="J18" s="11" t="n">
        <v>1076000000</v>
      </c>
      <c r="K18" s="11" t="n">
        <v>1124000000</v>
      </c>
      <c r="L18" s="11" t="n">
        <v>1147000000</v>
      </c>
      <c r="M18" s="11" t="n">
        <v>1100000000</v>
      </c>
      <c r="N18" s="11" t="n">
        <v>1317000000</v>
      </c>
      <c r="O18" s="11" t="n">
        <v>1291000000</v>
      </c>
      <c r="P18" s="11" t="n">
        <v>1510000000</v>
      </c>
      <c r="Q18" s="11" t="n">
        <v>1328000000</v>
      </c>
      <c r="R18" s="11" t="n">
        <v>1276000000</v>
      </c>
      <c r="S18" s="11" t="n">
        <v>1362000000</v>
      </c>
      <c r="T18" s="11" t="n">
        <v>1644000000</v>
      </c>
      <c r="U18" s="11" t="n">
        <v>1359000000</v>
      </c>
    </row>
    <row r="19">
      <c r="A19" s="8" t="inlineStr">
        <is>
          <t>Other current liabilities</t>
        </is>
      </c>
      <c r="B19" s="9">
        <f>B20-B18</f>
        <v/>
      </c>
      <c r="C19" s="9">
        <f>C20-C18</f>
        <v/>
      </c>
      <c r="D19" s="9">
        <f>D20-D18</f>
        <v/>
      </c>
      <c r="E19" s="9">
        <f>E20-E18</f>
        <v/>
      </c>
      <c r="F19" s="9">
        <f>F20-F18</f>
        <v/>
      </c>
      <c r="G19" s="9">
        <f>G20-G18</f>
        <v/>
      </c>
      <c r="H19" s="9">
        <f>H20-H18</f>
        <v/>
      </c>
      <c r="I19" s="9">
        <f>I20-I18</f>
        <v/>
      </c>
      <c r="J19" s="9">
        <f>J20-J18</f>
        <v/>
      </c>
      <c r="K19" s="9">
        <f>K20-K18</f>
        <v/>
      </c>
      <c r="L19" s="9">
        <f>L20-L18</f>
        <v/>
      </c>
      <c r="M19" s="9">
        <f>M20-M18</f>
        <v/>
      </c>
      <c r="N19" s="9">
        <f>N20-N18</f>
        <v/>
      </c>
      <c r="O19" s="9">
        <f>O20-O18</f>
        <v/>
      </c>
      <c r="P19" s="9">
        <f>P20-P18</f>
        <v/>
      </c>
      <c r="Q19" s="9">
        <f>Q20-Q18</f>
        <v/>
      </c>
      <c r="R19" s="9">
        <f>R20-R18</f>
        <v/>
      </c>
      <c r="S19" s="9">
        <f>S20-S18</f>
        <v/>
      </c>
      <c r="T19" s="9">
        <f>T20-T18</f>
        <v/>
      </c>
      <c r="U19" s="9">
        <f>U20-U18</f>
        <v/>
      </c>
    </row>
    <row r="20">
      <c r="A20" s="8" t="inlineStr">
        <is>
          <t>Total current liabilities</t>
        </is>
      </c>
      <c r="B20" s="11" t="n">
        <v>5223000000</v>
      </c>
      <c r="C20" s="11" t="n">
        <v>7922000000</v>
      </c>
      <c r="D20" s="11" t="n">
        <v>5843000000</v>
      </c>
      <c r="E20" s="11" t="n">
        <v>9865000000</v>
      </c>
      <c r="F20" s="11" t="n">
        <v>14499000000</v>
      </c>
      <c r="G20" s="11" t="n">
        <v>11911000000</v>
      </c>
      <c r="H20" s="11" t="n">
        <v>10337000000</v>
      </c>
      <c r="I20" s="11" t="n">
        <v>8162000000</v>
      </c>
      <c r="J20" s="11" t="n">
        <v>7626000000</v>
      </c>
      <c r="K20" s="11" t="n">
        <v>8748000000</v>
      </c>
      <c r="L20" s="11" t="n">
        <v>9823000000</v>
      </c>
      <c r="M20" s="11" t="n">
        <v>8775000000</v>
      </c>
      <c r="N20" s="11" t="n">
        <v>10057000000</v>
      </c>
      <c r="O20" s="11" t="n">
        <v>7660000000</v>
      </c>
      <c r="P20" s="11" t="n">
        <v>8432000000</v>
      </c>
      <c r="Q20" s="11" t="n">
        <v>9753000000</v>
      </c>
      <c r="R20" s="11" t="n">
        <v>9434000000</v>
      </c>
      <c r="S20" s="11" t="n">
        <v>8426000000</v>
      </c>
      <c r="T20" s="11" t="n">
        <v>11814000000</v>
      </c>
      <c r="U20" s="11" t="n">
        <v>10059000000</v>
      </c>
    </row>
    <row r="21">
      <c r="A21" s="8" t="inlineStr">
        <is>
          <t>Debt &amp; capital lease obligations</t>
        </is>
      </c>
      <c r="B21" s="11" t="n">
        <v>11784000000</v>
      </c>
      <c r="C21" s="11" t="n">
        <v>10493000000</v>
      </c>
      <c r="D21" s="11" t="n">
        <v>10477000000</v>
      </c>
      <c r="E21" s="11" t="n">
        <v>10473000000</v>
      </c>
      <c r="F21" s="11" t="n">
        <v>13249000000</v>
      </c>
      <c r="G21" s="11" t="n">
        <v>11947000000</v>
      </c>
      <c r="H21" s="11" t="n">
        <v>12583000000</v>
      </c>
      <c r="I21" s="11" t="n">
        <v>11930000000</v>
      </c>
      <c r="J21" s="11" t="n">
        <v>11530000000</v>
      </c>
      <c r="K21" s="11" t="n">
        <v>11758000000</v>
      </c>
      <c r="L21" s="11" t="n">
        <v>12116000000</v>
      </c>
      <c r="M21" s="11" t="n">
        <v>15193000000</v>
      </c>
      <c r="N21" s="11" t="n">
        <v>13947000000</v>
      </c>
      <c r="O21" s="11" t="n">
        <v>13945000000</v>
      </c>
      <c r="P21" s="11" t="n">
        <v>15418000000</v>
      </c>
      <c r="Q21" s="11" t="n">
        <v>16778000000</v>
      </c>
      <c r="R21" s="11" t="n">
        <v>16401000000</v>
      </c>
      <c r="S21" s="11" t="n">
        <v>16618000000</v>
      </c>
      <c r="T21" s="11" t="n">
        <v>17642000000</v>
      </c>
      <c r="U21" s="11" t="n">
        <v>17264000000</v>
      </c>
    </row>
    <row r="22">
      <c r="A22" s="8" t="inlineStr">
        <is>
          <t>Other non-current liabilities</t>
        </is>
      </c>
      <c r="B22" s="11" t="n">
        <v>3940000000</v>
      </c>
      <c r="C22" s="11" t="n">
        <v>5486000000</v>
      </c>
      <c r="D22" s="11" t="n">
        <v>5071000000</v>
      </c>
      <c r="E22" s="11" t="n">
        <v>5193000000</v>
      </c>
      <c r="F22" s="11" t="n">
        <v>4317000000</v>
      </c>
      <c r="G22" s="11" t="n">
        <v>5716000000</v>
      </c>
      <c r="H22" s="11" t="n">
        <v>4949000000</v>
      </c>
      <c r="I22" s="11" t="n">
        <v>5809000000</v>
      </c>
      <c r="J22" s="11" t="n">
        <v>5942000000</v>
      </c>
      <c r="K22" s="11" t="n">
        <v>5918000000</v>
      </c>
      <c r="L22" s="11" t="n">
        <v>5705000000</v>
      </c>
      <c r="M22" s="11" t="n">
        <v>6926000000</v>
      </c>
      <c r="N22" s="11" t="n">
        <v>7814000000</v>
      </c>
      <c r="O22" s="11" t="n">
        <v>7620000000</v>
      </c>
      <c r="P22" s="11" t="n">
        <v>8337000000</v>
      </c>
      <c r="Q22" s="11" t="n">
        <v>6859000000</v>
      </c>
      <c r="R22" s="11" t="n">
        <v>7475000000</v>
      </c>
      <c r="S22" s="11" t="n">
        <v>7753000000</v>
      </c>
      <c r="T22" s="11" t="n">
        <v>6984000000</v>
      </c>
      <c r="U22" s="11" t="n">
        <v>8375000000</v>
      </c>
    </row>
    <row r="23">
      <c r="A23" s="6" t="inlineStr">
        <is>
          <t>Total liabilities</t>
        </is>
      </c>
      <c r="B23" s="7" t="n">
        <v>20947000000</v>
      </c>
      <c r="C23" s="7" t="n">
        <v>23901000000</v>
      </c>
      <c r="D23" s="7" t="n">
        <v>21391000000</v>
      </c>
      <c r="E23" s="7" t="n">
        <v>25531000000</v>
      </c>
      <c r="F23" s="7" t="n">
        <v>32065000000</v>
      </c>
      <c r="G23" s="7" t="n">
        <v>29574000000</v>
      </c>
      <c r="H23" s="7" t="n">
        <v>27869000000</v>
      </c>
      <c r="I23" s="7" t="n">
        <v>25901000000</v>
      </c>
      <c r="J23" s="7" t="n">
        <v>25098000000</v>
      </c>
      <c r="K23" s="7" t="n">
        <v>26424000000</v>
      </c>
      <c r="L23" s="7" t="n">
        <v>27644000000</v>
      </c>
      <c r="M23" s="7" t="n">
        <v>30894000000</v>
      </c>
      <c r="N23" s="7" t="n">
        <v>31818000000</v>
      </c>
      <c r="O23" s="7" t="n">
        <v>29225000000</v>
      </c>
      <c r="P23" s="7" t="n">
        <v>32187000000</v>
      </c>
      <c r="Q23" s="7" t="n">
        <v>33390000000</v>
      </c>
      <c r="R23" s="7" t="n">
        <v>33310000000</v>
      </c>
      <c r="S23" s="7" t="n">
        <v>32797000000</v>
      </c>
      <c r="T23" s="7" t="n">
        <v>36440000000</v>
      </c>
      <c r="U23" s="7" t="n">
        <v>35698000000</v>
      </c>
    </row>
    <row r="24">
      <c r="A24" s="6" t="inlineStr">
        <is>
          <t>Stockholders’ equity</t>
        </is>
      </c>
      <c r="B24" s="7" t="n">
        <v>6068000000</v>
      </c>
      <c r="C24" s="7" t="n">
        <v>6031000000</v>
      </c>
      <c r="D24" s="7" t="n">
        <v>8292000000</v>
      </c>
      <c r="E24" s="7" t="n">
        <v>7302000000</v>
      </c>
      <c r="F24" s="7" t="n">
        <v>5403000000</v>
      </c>
      <c r="G24" s="7" t="n">
        <v>5601000000</v>
      </c>
      <c r="H24" s="7" t="n">
        <v>4918000000</v>
      </c>
      <c r="I24" s="7" t="n">
        <v>5216000000</v>
      </c>
      <c r="J24" s="7" t="n">
        <v>5374000000</v>
      </c>
      <c r="K24" s="7" t="n">
        <v>5521000000</v>
      </c>
      <c r="L24" s="7" t="n">
        <v>5322000000</v>
      </c>
      <c r="M24" s="7" t="n">
        <v>7284000000</v>
      </c>
      <c r="N24" s="7" t="n">
        <v>7307000000</v>
      </c>
      <c r="O24" s="7" t="n">
        <v>5455000000</v>
      </c>
      <c r="P24" s="7" t="n">
        <v>5583000000</v>
      </c>
      <c r="Q24" s="7" t="n">
        <v>4838000000</v>
      </c>
      <c r="R24" s="7" t="n">
        <v>4836000000</v>
      </c>
      <c r="S24" s="7" t="n">
        <v>5210000000</v>
      </c>
      <c r="T24" s="7" t="n">
        <v>5097000000</v>
      </c>
      <c r="U24" s="7" t="n">
        <v>5597000000</v>
      </c>
    </row>
    <row r="25">
      <c r="A25" s="8" t="inlineStr">
        <is>
          <t>Total liabilities + equity</t>
        </is>
      </c>
      <c r="B25" s="9">
        <f>B23+B24</f>
        <v/>
      </c>
      <c r="C25" s="9">
        <f>C23+C24</f>
        <v/>
      </c>
      <c r="D25" s="9">
        <f>D23+D24</f>
        <v/>
      </c>
      <c r="E25" s="9">
        <f>E23+E24</f>
        <v/>
      </c>
      <c r="F25" s="9">
        <f>F23+F24</f>
        <v/>
      </c>
      <c r="G25" s="9">
        <f>G23+G24</f>
        <v/>
      </c>
      <c r="H25" s="9">
        <f>H23+H24</f>
        <v/>
      </c>
      <c r="I25" s="9">
        <f>I23+I24</f>
        <v/>
      </c>
      <c r="J25" s="9">
        <f>J23+J24</f>
        <v/>
      </c>
      <c r="K25" s="9">
        <f>K23+K24</f>
        <v/>
      </c>
      <c r="L25" s="9">
        <f>L23+L24</f>
        <v/>
      </c>
      <c r="M25" s="9">
        <f>M23+M24</f>
        <v/>
      </c>
      <c r="N25" s="9">
        <f>N23+N24</f>
        <v/>
      </c>
      <c r="O25" s="9">
        <f>O23+O24</f>
        <v/>
      </c>
      <c r="P25" s="9">
        <f>P23+P24</f>
        <v/>
      </c>
      <c r="Q25" s="9">
        <f>Q23+Q24</f>
        <v/>
      </c>
      <c r="R25" s="9">
        <f>R23+R24</f>
        <v/>
      </c>
      <c r="S25" s="9">
        <f>S23+S24</f>
        <v/>
      </c>
      <c r="T25" s="9">
        <f>T23+T24</f>
        <v/>
      </c>
      <c r="U25" s="9">
        <f>U23+U24</f>
        <v/>
      </c>
    </row>
    <row r="26">
      <c r="A26" s="8" t="inlineStr">
        <is>
          <t>Balance check</t>
        </is>
      </c>
      <c r="B26" s="9">
        <f>B25-B16</f>
        <v/>
      </c>
      <c r="C26" s="9">
        <f>C25-C16</f>
        <v/>
      </c>
      <c r="D26" s="9">
        <f>D25-D16</f>
        <v/>
      </c>
      <c r="E26" s="9">
        <f>E25-E16</f>
        <v/>
      </c>
      <c r="F26" s="9">
        <f>F25-F16</f>
        <v/>
      </c>
      <c r="G26" s="9">
        <f>G25-G16</f>
        <v/>
      </c>
      <c r="H26" s="9">
        <f>H25-H16</f>
        <v/>
      </c>
      <c r="I26" s="9">
        <f>I25-I16</f>
        <v/>
      </c>
      <c r="J26" s="9">
        <f>J25-J16</f>
        <v/>
      </c>
      <c r="K26" s="9">
        <f>K25-K16</f>
        <v/>
      </c>
      <c r="L26" s="9">
        <f>L25-L16</f>
        <v/>
      </c>
      <c r="M26" s="9">
        <f>M25-M16</f>
        <v/>
      </c>
      <c r="N26" s="9">
        <f>N25-N16</f>
        <v/>
      </c>
      <c r="O26" s="9">
        <f>O25-O16</f>
        <v/>
      </c>
      <c r="P26" s="9">
        <f>P25-P16</f>
        <v/>
      </c>
      <c r="Q26" s="9">
        <f>Q25-Q16</f>
        <v/>
      </c>
      <c r="R26" s="9">
        <f>R25-R16</f>
        <v/>
      </c>
      <c r="S26" s="9">
        <f>S25-S16</f>
        <v/>
      </c>
      <c r="T26" s="9">
        <f>T25-T16</f>
        <v/>
      </c>
      <c r="U26" s="9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Vistra (VST)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3" t="inlineStr">
        <is>
          <t>Base Quarter</t>
        </is>
      </c>
      <c r="B4" s="13" t="inlineStr">
        <is>
          <t>FY2026 Q1 | Mar 31, 2026</t>
        </is>
      </c>
      <c r="C4" s="13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4">
        <f>SUM('Income Statement'!R7:U7)</f>
        <v/>
      </c>
      <c r="C5" s="8" t="inlineStr">
        <is>
          <t>Revenue growth</t>
        </is>
      </c>
      <c r="D5" s="15" t="n">
        <v>0.1097</v>
      </c>
      <c r="E5" s="15" t="n">
        <v>0.0897</v>
      </c>
      <c r="F5" s="15" t="n">
        <v>0.0697</v>
      </c>
      <c r="G5" s="15" t="n">
        <v>0.0497</v>
      </c>
      <c r="H5" s="15" t="n">
        <v>0.0397</v>
      </c>
    </row>
    <row r="6">
      <c r="A6" s="8" t="inlineStr">
        <is>
          <t>TTM EBIT</t>
        </is>
      </c>
      <c r="B6" s="14">
        <f>SUM('Income Statement'!R14:U14)</f>
        <v/>
      </c>
      <c r="C6" s="8" t="inlineStr">
        <is>
          <t>EBIT margin</t>
        </is>
      </c>
      <c r="D6" s="15" t="n">
        <v>0.1922</v>
      </c>
      <c r="E6" s="15" t="n">
        <v>0.1922</v>
      </c>
      <c r="F6" s="15" t="n">
        <v>0.1922</v>
      </c>
      <c r="G6" s="15" t="n">
        <v>0.1922</v>
      </c>
      <c r="H6" s="15" t="n">
        <v>0.1922</v>
      </c>
    </row>
    <row r="7">
      <c r="A7" s="8" t="inlineStr">
        <is>
          <t>TTM EBIT Margin</t>
        </is>
      </c>
      <c r="B7" s="14">
        <f>IFERROR(B6/B5,0)</f>
        <v/>
      </c>
      <c r="C7" s="8" t="inlineStr">
        <is>
          <t>D&amp;A margin</t>
        </is>
      </c>
      <c r="D7" s="15" t="n">
        <v>0.1062</v>
      </c>
      <c r="E7" s="15" t="n">
        <v>0.1062</v>
      </c>
      <c r="F7" s="15" t="n">
        <v>0.1062</v>
      </c>
      <c r="G7" s="15" t="n">
        <v>0.1062</v>
      </c>
      <c r="H7" s="15" t="n">
        <v>0.1062</v>
      </c>
    </row>
    <row r="8">
      <c r="A8" s="8" t="inlineStr">
        <is>
          <t>Base Net Working Capital</t>
        </is>
      </c>
      <c r="B8" s="14">
        <f>'Balance Sheet'!U8+'Balance Sheet'!U9+'Balance Sheet'!U10-'Balance Sheet'!U20</f>
        <v/>
      </c>
      <c r="C8" s="8" t="inlineStr">
        <is>
          <t>CapEx margin</t>
        </is>
      </c>
      <c r="D8" s="15" t="n">
        <v>0.1564</v>
      </c>
      <c r="E8" s="15" t="n">
        <v>0.1564</v>
      </c>
      <c r="F8" s="15" t="n">
        <v>0.1564</v>
      </c>
      <c r="G8" s="15" t="n">
        <v>0.1564</v>
      </c>
      <c r="H8" s="15" t="n">
        <v>0.1564</v>
      </c>
    </row>
    <row r="9">
      <c r="A9" s="8" t="inlineStr">
        <is>
          <t>NWC % Revenue</t>
        </is>
      </c>
      <c r="B9" s="14">
        <f>IFERROR(B8/B5,0)</f>
        <v/>
      </c>
      <c r="C9" s="8" t="inlineStr">
        <is>
          <t>NWC % revenue</t>
        </is>
      </c>
      <c r="D9" s="15" t="n">
        <v>0.02</v>
      </c>
      <c r="E9" s="15" t="n">
        <v>0.02</v>
      </c>
      <c r="F9" s="15" t="n">
        <v>0.02</v>
      </c>
      <c r="G9" s="15" t="n">
        <v>0.02</v>
      </c>
      <c r="H9" s="15" t="n">
        <v>0.02</v>
      </c>
    </row>
    <row r="10">
      <c r="A10" s="8" t="inlineStr">
        <is>
          <t>TTM D&amp;A</t>
        </is>
      </c>
      <c r="B10" s="14" t="n">
        <v>1948000000</v>
      </c>
      <c r="C10" s="8" t="inlineStr">
        <is>
          <t>Tax rate</t>
        </is>
      </c>
      <c r="D10" s="15" t="n">
        <v>0.1936</v>
      </c>
      <c r="E10" s="15" t="n">
        <v>0.1936</v>
      </c>
      <c r="F10" s="15" t="n">
        <v>0.1936</v>
      </c>
      <c r="G10" s="15" t="n">
        <v>0.1936</v>
      </c>
      <c r="H10" s="15" t="n">
        <v>0.1936</v>
      </c>
    </row>
    <row r="11">
      <c r="A11" s="8" t="inlineStr">
        <is>
          <t>D&amp;A Margin</t>
        </is>
      </c>
      <c r="B11" s="14">
        <f>IFERROR(B10/B5,0)</f>
        <v/>
      </c>
      <c r="C11" s="8" t="n"/>
      <c r="D11" s="9" t="n"/>
      <c r="E11" s="9" t="n"/>
      <c r="F11" s="9" t="n"/>
      <c r="G11" s="9" t="n"/>
      <c r="H11" s="9" t="n"/>
    </row>
    <row r="12">
      <c r="A12" s="8" t="inlineStr">
        <is>
          <t>TTM CapEx</t>
        </is>
      </c>
      <c r="B12" s="14" t="n">
        <v>2867000000</v>
      </c>
      <c r="C12" s="8" t="inlineStr">
        <is>
          <t>Revenue</t>
        </is>
      </c>
      <c r="D12" s="11">
        <f>$B$5*(1+D5)</f>
        <v/>
      </c>
      <c r="E12" s="11">
        <f>D12*(1+E5)</f>
        <v/>
      </c>
      <c r="F12" s="11">
        <f>E12*(1+F5)</f>
        <v/>
      </c>
      <c r="G12" s="11">
        <f>F12*(1+G5)</f>
        <v/>
      </c>
      <c r="H12" s="11">
        <f>G12*(1+H5)</f>
        <v/>
      </c>
    </row>
    <row r="13">
      <c r="A13" s="8" t="inlineStr">
        <is>
          <t>CapEx Margin</t>
        </is>
      </c>
      <c r="B13" s="14">
        <f>IFERROR(B12/B5,0)</f>
        <v/>
      </c>
      <c r="C13" s="8" t="inlineStr">
        <is>
          <t>EBIT</t>
        </is>
      </c>
      <c r="D13" s="11">
        <f>D12*D6</f>
        <v/>
      </c>
      <c r="E13" s="11">
        <f>E12*E6</f>
        <v/>
      </c>
      <c r="F13" s="11">
        <f>F12*F6</f>
        <v/>
      </c>
      <c r="G13" s="11">
        <f>G12*G6</f>
        <v/>
      </c>
      <c r="H13" s="11">
        <f>H12*H6</f>
        <v/>
      </c>
    </row>
    <row r="14">
      <c r="A14" s="8" t="inlineStr">
        <is>
          <t>Cash &amp; Equivalents</t>
        </is>
      </c>
      <c r="B14" s="14" t="n">
        <v>634000000</v>
      </c>
      <c r="C14" s="8" t="inlineStr">
        <is>
          <t>NOPAT</t>
        </is>
      </c>
      <c r="D14" s="11">
        <f>D13*(1-D10)</f>
        <v/>
      </c>
      <c r="E14" s="11">
        <f>E13*(1-E10)</f>
        <v/>
      </c>
      <c r="F14" s="11">
        <f>F13*(1-F10)</f>
        <v/>
      </c>
      <c r="G14" s="11">
        <f>G13*(1-G10)</f>
        <v/>
      </c>
      <c r="H14" s="11">
        <f>H13*(1-H10)</f>
        <v/>
      </c>
    </row>
    <row r="15">
      <c r="A15" s="8" t="inlineStr">
        <is>
          <t>Debt &amp; Lease Obligations</t>
        </is>
      </c>
      <c r="B15" s="14" t="n">
        <v>17264000000</v>
      </c>
      <c r="C15" s="8" t="inlineStr">
        <is>
          <t>D&amp;A</t>
        </is>
      </c>
      <c r="D15" s="11">
        <f>D12*D7</f>
        <v/>
      </c>
      <c r="E15" s="11">
        <f>E12*E7</f>
        <v/>
      </c>
      <c r="F15" s="11">
        <f>F12*F7</f>
        <v/>
      </c>
      <c r="G15" s="11">
        <f>G12*G7</f>
        <v/>
      </c>
      <c r="H15" s="11">
        <f>H12*H7</f>
        <v/>
      </c>
    </row>
    <row r="16">
      <c r="A16" s="8" t="inlineStr">
        <is>
          <t>Net Cash / (Debt)</t>
        </is>
      </c>
      <c r="B16" s="14">
        <f>B14-B15</f>
        <v/>
      </c>
      <c r="C16" s="8" t="inlineStr">
        <is>
          <t>CapEx</t>
        </is>
      </c>
      <c r="D16" s="11">
        <f>D12*D8</f>
        <v/>
      </c>
      <c r="E16" s="11">
        <f>E12*E8</f>
        <v/>
      </c>
      <c r="F16" s="11">
        <f>F12*F8</f>
        <v/>
      </c>
      <c r="G16" s="11">
        <f>G12*G8</f>
        <v/>
      </c>
      <c r="H16" s="11">
        <f>H12*H8</f>
        <v/>
      </c>
    </row>
    <row r="17">
      <c r="A17" s="8" t="inlineStr">
        <is>
          <t>Shares Outstanding (mm)</t>
        </is>
      </c>
      <c r="B17" s="16" t="n">
        <v>338.079954</v>
      </c>
      <c r="C17" s="8" t="inlineStr">
        <is>
          <t>NWC</t>
        </is>
      </c>
      <c r="D17" s="11">
        <f>D12*D9</f>
        <v/>
      </c>
      <c r="E17" s="11">
        <f>E12*E9</f>
        <v/>
      </c>
      <c r="F17" s="11">
        <f>F12*F9</f>
        <v/>
      </c>
      <c r="G17" s="11">
        <f>G12*G9</f>
        <v/>
      </c>
      <c r="H17" s="11">
        <f>H12*H9</f>
        <v/>
      </c>
    </row>
    <row r="18">
      <c r="A18" s="8" t="inlineStr">
        <is>
          <t>WACC</t>
        </is>
      </c>
      <c r="B18" s="17" t="n">
        <v>0.1</v>
      </c>
      <c r="C18" s="8" t="inlineStr">
        <is>
          <t>Change in NWC</t>
        </is>
      </c>
      <c r="D18" s="11">
        <f>D17-$B$8</f>
        <v/>
      </c>
      <c r="E18" s="11">
        <f>E17-D17</f>
        <v/>
      </c>
      <c r="F18" s="11">
        <f>F17-E17</f>
        <v/>
      </c>
      <c r="G18" s="11">
        <f>G17-F17</f>
        <v/>
      </c>
      <c r="H18" s="11">
        <f>H17-G17</f>
        <v/>
      </c>
    </row>
    <row r="19">
      <c r="A19" s="8" t="inlineStr">
        <is>
          <t>Terminal Growth</t>
        </is>
      </c>
      <c r="B19" s="17" t="n">
        <v>0.03</v>
      </c>
      <c r="C19" s="8" t="inlineStr">
        <is>
          <t>Unlevered FCF</t>
        </is>
      </c>
      <c r="D19" s="11">
        <f>D14+D15-D16-D18</f>
        <v/>
      </c>
      <c r="E19" s="11">
        <f>E14+E15-E16-E18</f>
        <v/>
      </c>
      <c r="F19" s="11">
        <f>F14+F15-F16-F18</f>
        <v/>
      </c>
      <c r="G19" s="11">
        <f>G14+G15-G16-G18</f>
        <v/>
      </c>
      <c r="H19" s="11">
        <f>H14+H15-H16-H18</f>
        <v/>
      </c>
    </row>
    <row r="20">
      <c r="A20" s="8" t="n"/>
      <c r="B20" s="14" t="n"/>
      <c r="C20" s="8" t="inlineStr">
        <is>
          <t>Discount factor</t>
        </is>
      </c>
      <c r="D20" s="11">
        <f>1/(1+$B$18)^1</f>
        <v/>
      </c>
      <c r="E20" s="11">
        <f>1/(1+$B$18)^2</f>
        <v/>
      </c>
      <c r="F20" s="11">
        <f>1/(1+$B$18)^3</f>
        <v/>
      </c>
      <c r="G20" s="11">
        <f>1/(1+$B$18)^4</f>
        <v/>
      </c>
      <c r="H20" s="11">
        <f>1/(1+$B$18)^5</f>
        <v/>
      </c>
    </row>
    <row r="21">
      <c r="A21" s="8" t="n"/>
      <c r="B21" s="14" t="n"/>
      <c r="C21" s="8" t="inlineStr">
        <is>
          <t>PV of FCF</t>
        </is>
      </c>
      <c r="D21" s="11">
        <f>D19*D20</f>
        <v/>
      </c>
      <c r="E21" s="11">
        <f>E19*E20</f>
        <v/>
      </c>
      <c r="F21" s="11">
        <f>F19*F20</f>
        <v/>
      </c>
      <c r="G21" s="11">
        <f>G19*G20</f>
        <v/>
      </c>
      <c r="H21" s="11">
        <f>H19*H20</f>
        <v/>
      </c>
    </row>
    <row r="22">
      <c r="A22" s="8" t="inlineStr">
        <is>
          <t>Enterprise Value</t>
        </is>
      </c>
      <c r="B22" s="18">
        <f>SUM(D21:H21)+H24</f>
        <v/>
      </c>
      <c r="C22" s="8" t="n"/>
      <c r="D22" s="9" t="n"/>
      <c r="E22" s="9" t="n"/>
      <c r="F22" s="9" t="n"/>
      <c r="G22" s="9" t="n"/>
      <c r="H22" s="9" t="n"/>
    </row>
    <row r="23">
      <c r="A23" s="8" t="inlineStr">
        <is>
          <t>Equity Value</t>
        </is>
      </c>
      <c r="B23" s="18">
        <f>B22+B16</f>
        <v/>
      </c>
      <c r="C23" s="8" t="inlineStr">
        <is>
          <t>Terminal Value</t>
        </is>
      </c>
      <c r="D23" s="9" t="n"/>
      <c r="E23" s="9" t="n"/>
      <c r="F23" s="9" t="n"/>
      <c r="G23" s="9" t="n"/>
      <c r="H23" s="9">
        <f>H19*(1+$B$19)/($B$18-$B$19)</f>
        <v/>
      </c>
    </row>
    <row r="24">
      <c r="A24" s="8" t="inlineStr">
        <is>
          <t>Value / Share</t>
        </is>
      </c>
      <c r="B24" s="19">
        <f>B23/B17</f>
        <v/>
      </c>
      <c r="C24" s="8" t="inlineStr">
        <is>
          <t>PV of Terminal Value</t>
        </is>
      </c>
      <c r="D24" s="9" t="n"/>
      <c r="E24" s="9" t="n"/>
      <c r="F24" s="9" t="n"/>
      <c r="G24" s="9" t="n"/>
      <c r="H24" s="9">
        <f>H23*H20</f>
        <v/>
      </c>
    </row>
    <row r="25">
      <c r="A25" s="8" t="n"/>
      <c r="B25" s="8" t="n"/>
      <c r="C25" s="8" t="n"/>
      <c r="D25" s="9" t="n"/>
      <c r="E25" s="9" t="n"/>
      <c r="F25" s="9" t="n"/>
      <c r="G25" s="9" t="n"/>
      <c r="H25" s="9" t="n"/>
    </row>
    <row r="26">
      <c r="A26" s="8" t="n"/>
      <c r="B26" s="8" t="n"/>
      <c r="C26" s="8" t="n"/>
      <c r="D26" s="9" t="n"/>
      <c r="E26" s="9" t="n"/>
      <c r="F26" s="9" t="n"/>
      <c r="G26" s="9" t="n"/>
      <c r="H26" s="9" t="n"/>
    </row>
    <row r="27">
      <c r="A27" s="20" t="inlineStr">
        <is>
          <t>Sources</t>
        </is>
      </c>
      <c r="B27" s="8" t="n"/>
      <c r="C27" s="8" t="n"/>
      <c r="D27" s="9" t="n"/>
      <c r="E27" s="9" t="n"/>
      <c r="F27" s="9" t="n"/>
      <c r="G27" s="9" t="n"/>
      <c r="H27" s="9" t="n"/>
    </row>
    <row r="28">
      <c r="A28" s="8" t="inlineStr">
        <is>
          <t>SEC companyfacts JSON</t>
        </is>
      </c>
      <c r="B28" s="8" t="inlineStr">
        <is>
          <t>https://data.sec.gov/api/xbrl/companyfacts/CIK0001692819.json</t>
        </is>
      </c>
      <c r="C28" s="8" t="n"/>
      <c r="D28" s="9" t="n"/>
      <c r="E28" s="9" t="n"/>
      <c r="F28" s="9" t="n"/>
      <c r="G28" s="9" t="n"/>
      <c r="H28" s="9" t="n"/>
    </row>
    <row r="29">
      <c r="A29" s="8" t="inlineStr">
        <is>
          <t>Vistra latest interim filing</t>
        </is>
      </c>
      <c r="B29" s="8" t="inlineStr">
        <is>
          <t>https://www.sec.gov/Archives/edgar/data/1692819/000169281926000014/vistra-20260331.htm</t>
        </is>
      </c>
      <c r="C29" s="8" t="n"/>
      <c r="D29" s="9" t="n"/>
      <c r="E29" s="9" t="n"/>
      <c r="F29" s="9" t="n"/>
      <c r="G29" s="9" t="n"/>
      <c r="H29" s="9" t="n"/>
    </row>
    <row r="30">
      <c r="A30" s="8" t="inlineStr">
        <is>
          <t>Vistra latest annual filing</t>
        </is>
      </c>
      <c r="B30" s="8" t="inlineStr">
        <is>
          <t>https://www.sec.gov/Archives/edgar/data/1692819/000169281926000006/vistra-20251231.htm</t>
        </is>
      </c>
      <c r="C30" s="8" t="n"/>
      <c r="D30" s="9" t="n"/>
      <c r="E30" s="9" t="n"/>
      <c r="F30" s="9" t="n"/>
      <c r="G30" s="9" t="n"/>
      <c r="H30" s="9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2026-05-25T04:09:24Z</dcterms:created>
  <dcterms:modified xmlns:dcterms="http://purl.org/dc/terms/" xmlns:xsi="http://www.w3.org/2001/XMLSchema-instance" xsi:type="dcterms:W3CDTF">2026-05-25T04:09:25Z</dcterms:modified>
</cp:coreProperties>
</file>