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832483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832483.json" TargetMode="External" Id="rId1"/><Relationship Type="http://schemas.openxmlformats.org/officeDocument/2006/relationships/hyperlink" Target="https://www.sec.gov/Archives/edgar/data/1832483/000183248326000019/serv-20260331.htm" TargetMode="External" Id="rId2"/><Relationship Type="http://schemas.openxmlformats.org/officeDocument/2006/relationships/hyperlink" Target="https://www.sec.gov/Archives/edgar/data/1832483/000183248326000010/patr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Serve Robotics (SERV) | 5-Year Quarterly Income Statement</t>
        </is>
      </c>
    </row>
    <row r="2" ht="34" customHeight="1">
      <c r="A2" s="2" t="inlineStr">
        <is>
          <t>Source: SEC companyfacts and Serve Robotics filings through FY2026 Q1 (quarter ended March 31, 2026; filed May 7, 2026). USD millions.</t>
        </is>
      </c>
    </row>
    <row r="4">
      <c r="A4" s="3" t="inlineStr">
        <is>
          <t>Line Item</t>
        </is>
      </c>
      <c r="B4" s="3" t="inlineStr">
        <is>
          <t>FY2021 Q1</t>
        </is>
      </c>
      <c r="C4" s="3" t="inlineStr">
        <is>
          <t>FY2021 Q2</t>
        </is>
      </c>
      <c r="D4" s="3" t="inlineStr">
        <is>
          <t>FY2021 Q3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44286</v>
      </c>
      <c r="C5" s="5" t="n">
        <v>44377</v>
      </c>
      <c r="D5" s="5" t="n">
        <v>44469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8" t="n">
        <v>62565</v>
      </c>
      <c r="L7" s="8" t="n">
        <v>144980</v>
      </c>
      <c r="M7" s="8" t="n">
        <v>946711</v>
      </c>
      <c r="N7" s="8" t="n">
        <v>468375</v>
      </c>
      <c r="O7" s="8" t="n">
        <v>221555</v>
      </c>
      <c r="P7" s="8" t="n">
        <v>175842</v>
      </c>
      <c r="Q7" s="8" t="n">
        <v>440465</v>
      </c>
      <c r="R7" s="8" t="n">
        <v>642000</v>
      </c>
      <c r="S7" s="8" t="n">
        <v>687000</v>
      </c>
      <c r="T7" s="8" t="n">
        <v>881535</v>
      </c>
      <c r="U7" s="8" t="n">
        <v>2984000</v>
      </c>
    </row>
    <row r="8">
      <c r="A8" s="9" t="inlineStr">
        <is>
          <t>Cost of revenue</t>
        </is>
      </c>
      <c r="B8" s="10" t="n"/>
      <c r="C8" s="10" t="n"/>
      <c r="D8" s="10" t="n"/>
      <c r="E8" s="10" t="n"/>
      <c r="F8" s="10" t="n"/>
      <c r="G8" s="10" t="n"/>
      <c r="H8" s="10" t="n"/>
      <c r="I8" s="10" t="n"/>
      <c r="J8" s="10" t="n"/>
      <c r="K8" s="11" t="n">
        <v>572537</v>
      </c>
      <c r="L8" s="11" t="n">
        <v>1157725</v>
      </c>
      <c r="M8" s="11" t="n">
        <v>352438</v>
      </c>
      <c r="N8" s="11" t="n">
        <v>326013</v>
      </c>
      <c r="O8" s="11" t="n">
        <v>377304</v>
      </c>
      <c r="P8" s="11" t="n">
        <v>831884</v>
      </c>
      <c r="Q8" s="11" t="n">
        <v>1908773</v>
      </c>
      <c r="R8" s="11" t="n">
        <v>3501000</v>
      </c>
      <c r="S8" s="11" t="n">
        <v>5066000</v>
      </c>
      <c r="T8" s="11" t="n">
        <v>7557227</v>
      </c>
      <c r="U8" s="11" t="n">
        <v>11985000</v>
      </c>
    </row>
    <row r="9">
      <c r="A9" s="6" t="inlineStr">
        <is>
          <t>Gross profit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8" t="n">
        <v>-509972</v>
      </c>
      <c r="L9" s="8" t="n">
        <v>-1012745</v>
      </c>
      <c r="M9" s="8" t="n">
        <v>594273</v>
      </c>
      <c r="N9" s="8" t="n">
        <v>142362</v>
      </c>
      <c r="O9" s="8" t="n">
        <v>-155749</v>
      </c>
      <c r="P9" s="8" t="n">
        <v>-656042</v>
      </c>
      <c r="Q9" s="8" t="n">
        <v>-1468308</v>
      </c>
      <c r="R9" s="8" t="n">
        <v>-2859000</v>
      </c>
      <c r="S9" s="8" t="n">
        <v>-4379000</v>
      </c>
      <c r="T9" s="8" t="n">
        <v>-6675692</v>
      </c>
      <c r="U9" s="8" t="n">
        <v>-9001000</v>
      </c>
    </row>
    <row r="10">
      <c r="A10" s="9" t="inlineStr">
        <is>
          <t>Research and development</t>
        </is>
      </c>
      <c r="B10" s="11" t="n">
        <v>0</v>
      </c>
      <c r="C10" s="11" t="n">
        <v>0</v>
      </c>
      <c r="D10" s="11" t="n">
        <v>0</v>
      </c>
      <c r="E10" s="11" t="n">
        <v>0</v>
      </c>
      <c r="F10" s="11" t="n">
        <v>0</v>
      </c>
      <c r="G10" s="11" t="n">
        <v>0</v>
      </c>
      <c r="H10" s="11" t="n">
        <v>0</v>
      </c>
      <c r="I10" s="11" t="n">
        <v>0</v>
      </c>
      <c r="J10" s="11" t="n">
        <v>0</v>
      </c>
      <c r="K10" s="11" t="n">
        <v>2962812</v>
      </c>
      <c r="L10" s="11" t="n">
        <v>6984446</v>
      </c>
      <c r="M10" s="11" t="n">
        <v>6638441</v>
      </c>
      <c r="N10" s="11" t="n">
        <v>5787906</v>
      </c>
      <c r="O10" s="11" t="n">
        <v>5007985</v>
      </c>
      <c r="P10" s="11" t="n">
        <v>6820691</v>
      </c>
      <c r="Q10" s="11" t="n">
        <v>6879851</v>
      </c>
      <c r="R10" s="11" t="n">
        <v>9120000</v>
      </c>
      <c r="S10" s="11" t="n">
        <v>13414000</v>
      </c>
      <c r="T10" s="11" t="n">
        <v>15853149</v>
      </c>
      <c r="U10" s="11" t="n">
        <v>19037000</v>
      </c>
    </row>
    <row r="11">
      <c r="A11" s="9" t="inlineStr">
        <is>
          <t>Selling, general and administrative</t>
        </is>
      </c>
      <c r="B11" s="11" t="n">
        <v>0</v>
      </c>
      <c r="C11" s="11" t="n">
        <v>0</v>
      </c>
      <c r="D11" s="11" t="n">
        <v>0</v>
      </c>
      <c r="E11" s="11" t="n">
        <v>0</v>
      </c>
      <c r="F11" s="11" t="n">
        <v>0</v>
      </c>
      <c r="G11" s="11" t="n">
        <v>0</v>
      </c>
      <c r="H11" s="11" t="n">
        <v>0</v>
      </c>
      <c r="I11" s="11" t="n">
        <v>0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v>0</v>
      </c>
      <c r="O11" s="11" t="n">
        <v>0</v>
      </c>
      <c r="P11" s="11" t="n">
        <v>0</v>
      </c>
      <c r="Q11" s="11" t="n">
        <v>0</v>
      </c>
      <c r="R11" s="11" t="n">
        <v>0</v>
      </c>
      <c r="S11" s="11" t="n">
        <v>0</v>
      </c>
      <c r="T11" s="11" t="n">
        <v>0</v>
      </c>
      <c r="U11" s="11" t="n">
        <v>0</v>
      </c>
    </row>
    <row r="12">
      <c r="A12" s="9" t="inlineStr">
        <is>
          <t>Other operating expense (income), net</t>
        </is>
      </c>
      <c r="B12" s="11" t="n">
        <v>0</v>
      </c>
      <c r="C12" s="11" t="n">
        <v>0</v>
      </c>
      <c r="D12" s="11" t="n">
        <v>0</v>
      </c>
      <c r="E12" s="11" t="n">
        <v>0</v>
      </c>
      <c r="F12" s="11" t="n">
        <v>0</v>
      </c>
      <c r="G12" s="11" t="n">
        <v>0</v>
      </c>
      <c r="H12" s="11" t="n">
        <v>0</v>
      </c>
      <c r="I12" s="11" t="n">
        <v>0</v>
      </c>
      <c r="J12" s="11" t="n">
        <v>0</v>
      </c>
      <c r="K12" s="11" t="n">
        <v>2105004</v>
      </c>
      <c r="L12" s="11" t="n">
        <v>7152625</v>
      </c>
      <c r="M12" s="11" t="n">
        <v>1667281</v>
      </c>
      <c r="N12" s="11" t="n">
        <v>2910143</v>
      </c>
      <c r="O12" s="11" t="n">
        <v>3281339</v>
      </c>
      <c r="P12" s="11" t="n">
        <v>6100002</v>
      </c>
      <c r="Q12" s="11" t="n">
        <v>6656526</v>
      </c>
      <c r="R12" s="11" t="n">
        <v>10665000</v>
      </c>
      <c r="S12" s="11" t="n">
        <v>17023000</v>
      </c>
      <c r="T12" s="11" t="n">
        <v>17775474</v>
      </c>
      <c r="U12" s="11" t="n">
        <v>23744000</v>
      </c>
    </row>
    <row r="13">
      <c r="A13" s="9" t="inlineStr">
        <is>
          <t>Total operating expenses</t>
        </is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1" t="n">
        <v>5067816</v>
      </c>
      <c r="L13" s="11" t="n">
        <v>14137071</v>
      </c>
      <c r="M13" s="11" t="n">
        <v>8305722</v>
      </c>
      <c r="N13" s="11" t="n">
        <v>8698049</v>
      </c>
      <c r="O13" s="11" t="n">
        <v>8289324</v>
      </c>
      <c r="P13" s="11" t="n">
        <v>12920693</v>
      </c>
      <c r="Q13" s="11" t="n">
        <v>13536377</v>
      </c>
      <c r="R13" s="11" t="n">
        <v>19785000</v>
      </c>
      <c r="S13" s="11" t="n">
        <v>30437000</v>
      </c>
      <c r="T13" s="11" t="n">
        <v>33628623</v>
      </c>
      <c r="U13" s="11" t="n">
        <v>42781000</v>
      </c>
    </row>
    <row r="14">
      <c r="A14" s="6" t="inlineStr">
        <is>
          <t>Operating income</t>
        </is>
      </c>
      <c r="B14" s="8" t="n">
        <v>-16217</v>
      </c>
      <c r="C14" s="8" t="n">
        <v>-14284</v>
      </c>
      <c r="D14" s="8" t="n">
        <v>-14720</v>
      </c>
      <c r="E14" s="8" t="n">
        <v>-7888</v>
      </c>
      <c r="F14" s="8" t="n">
        <v>-19190</v>
      </c>
      <c r="G14" s="8" t="n">
        <v>-13405</v>
      </c>
      <c r="H14" s="8" t="n">
        <v>-10871</v>
      </c>
      <c r="I14" s="8" t="n">
        <v>-11482</v>
      </c>
      <c r="J14" s="8" t="n">
        <v>-17839</v>
      </c>
      <c r="K14" s="8" t="n">
        <v>-5577788</v>
      </c>
      <c r="L14" s="8" t="n">
        <v>-15120495</v>
      </c>
      <c r="M14" s="8" t="n">
        <v>-7711449</v>
      </c>
      <c r="N14" s="8" t="n">
        <v>-8555687</v>
      </c>
      <c r="O14" s="8" t="n">
        <v>-8445073</v>
      </c>
      <c r="P14" s="8" t="n">
        <v>-13576735</v>
      </c>
      <c r="Q14" s="8" t="n">
        <v>-15004685</v>
      </c>
      <c r="R14" s="8" t="n">
        <v>-22644000</v>
      </c>
      <c r="S14" s="8" t="n">
        <v>-34816000</v>
      </c>
      <c r="T14" s="8" t="n">
        <v>-40304315</v>
      </c>
      <c r="U14" s="8" t="n">
        <v>-51782000</v>
      </c>
    </row>
    <row r="15">
      <c r="A15" s="9" t="inlineStr">
        <is>
          <t>Other non-operating expense (income), net</t>
        </is>
      </c>
      <c r="B15" s="11" t="n">
        <v>0</v>
      </c>
      <c r="C15" s="11" t="n">
        <v>0</v>
      </c>
      <c r="D15" s="11" t="n">
        <v>0</v>
      </c>
      <c r="E15" s="11" t="n">
        <v>0</v>
      </c>
      <c r="F15" s="11" t="n">
        <v>0</v>
      </c>
      <c r="G15" s="11" t="n">
        <v>0</v>
      </c>
      <c r="H15" s="11" t="n">
        <v>0</v>
      </c>
      <c r="I15" s="11" t="n">
        <v>0</v>
      </c>
      <c r="J15" s="11" t="n">
        <v>0</v>
      </c>
      <c r="K15" s="11" t="n">
        <v>0</v>
      </c>
      <c r="L15" s="11" t="n">
        <v>0</v>
      </c>
      <c r="M15" s="11" t="n">
        <v>0</v>
      </c>
      <c r="N15" s="11" t="n">
        <v>-481680</v>
      </c>
      <c r="O15" s="11" t="n">
        <v>448854</v>
      </c>
      <c r="P15" s="11" t="n">
        <v>457240</v>
      </c>
      <c r="Q15" s="11" t="n">
        <v>1788393</v>
      </c>
      <c r="R15" s="11" t="n">
        <v>1794000</v>
      </c>
      <c r="S15" s="11" t="n">
        <v>1796000</v>
      </c>
      <c r="T15" s="11" t="n">
        <v>2373607</v>
      </c>
      <c r="U15" s="11" t="n">
        <v>2130000</v>
      </c>
    </row>
    <row r="16">
      <c r="A16" s="6" t="inlineStr">
        <is>
          <t>Pretax income</t>
        </is>
      </c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  <c r="M16" s="7" t="n"/>
      <c r="N16" s="8" t="n">
        <v>-9037367</v>
      </c>
      <c r="O16" s="8" t="n">
        <v>-7996219</v>
      </c>
      <c r="P16" s="8" t="n">
        <v>-13119495</v>
      </c>
      <c r="Q16" s="8" t="n">
        <v>-13216292</v>
      </c>
      <c r="R16" s="8" t="n">
        <v>-20850000</v>
      </c>
      <c r="S16" s="8" t="n">
        <v>-33020000</v>
      </c>
      <c r="T16" s="8" t="n">
        <v>-37930708</v>
      </c>
      <c r="U16" s="8" t="n">
        <v>-49652000</v>
      </c>
    </row>
    <row r="17">
      <c r="A17" s="9" t="inlineStr">
        <is>
          <t>Income tax expense</t>
        </is>
      </c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1" t="n">
        <v>0</v>
      </c>
      <c r="O17" s="11" t="n">
        <v>0</v>
      </c>
      <c r="P17" s="11" t="n">
        <v>0</v>
      </c>
      <c r="Q17" s="11" t="n">
        <v>0</v>
      </c>
      <c r="R17" s="11" t="n">
        <v>0</v>
      </c>
      <c r="S17" s="11" t="n">
        <v>0</v>
      </c>
      <c r="T17" s="11" t="n">
        <v>-3656000</v>
      </c>
      <c r="U17" s="11" t="n">
        <v>-648000</v>
      </c>
    </row>
    <row r="18">
      <c r="A18" s="6" t="inlineStr">
        <is>
          <t>Net income</t>
        </is>
      </c>
      <c r="B18" s="8" t="n">
        <v>-16217</v>
      </c>
      <c r="C18" s="8" t="n">
        <v>-14284</v>
      </c>
      <c r="D18" s="8" t="n">
        <v>-14720</v>
      </c>
      <c r="E18" s="8" t="n">
        <v>-7888</v>
      </c>
      <c r="F18" s="8" t="n">
        <v>-19190</v>
      </c>
      <c r="G18" s="8" t="n">
        <v>-13405</v>
      </c>
      <c r="H18" s="8" t="n">
        <v>-10871</v>
      </c>
      <c r="I18" s="8" t="n">
        <v>-11482</v>
      </c>
      <c r="J18" s="8" t="n">
        <v>-17839</v>
      </c>
      <c r="K18" s="8" t="n">
        <v>-7645972</v>
      </c>
      <c r="L18" s="8" t="n">
        <v>-17138443</v>
      </c>
      <c r="M18" s="8" t="n">
        <v>-9037971</v>
      </c>
      <c r="N18" s="8" t="n">
        <v>-9037367</v>
      </c>
      <c r="O18" s="8" t="n">
        <v>-7996219</v>
      </c>
      <c r="P18" s="8" t="n">
        <v>-13119495</v>
      </c>
      <c r="Q18" s="8" t="n">
        <v>-13216292</v>
      </c>
      <c r="R18" s="8" t="n">
        <v>-20850000</v>
      </c>
      <c r="S18" s="8" t="n">
        <v>-33020000</v>
      </c>
      <c r="T18" s="8" t="n">
        <v>-34274708</v>
      </c>
      <c r="U18" s="8" t="n">
        <v>-49004000</v>
      </c>
    </row>
    <row r="19">
      <c r="A19" s="9" t="inlineStr">
        <is>
          <t>CapEx</t>
        </is>
      </c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  <c r="L19" s="10" t="n"/>
      <c r="M19" s="11" t="n">
        <v>3340</v>
      </c>
      <c r="N19" s="11" t="n">
        <v>794982</v>
      </c>
      <c r="O19" s="11" t="n">
        <v>4596077</v>
      </c>
      <c r="P19" s="11" t="n">
        <v>4858010</v>
      </c>
      <c r="Q19" s="11" t="n">
        <v>3460913</v>
      </c>
      <c r="R19" s="11" t="n">
        <v>6037087</v>
      </c>
      <c r="S19" s="11" t="n">
        <v>11333000</v>
      </c>
      <c r="T19" s="11" t="n">
        <v>16503000</v>
      </c>
      <c r="U19" s="11" t="n">
        <v>1444000</v>
      </c>
    </row>
    <row r="20">
      <c r="A20" s="9" t="inlineStr">
        <is>
          <t>Gross margin</t>
        </is>
      </c>
      <c r="B20" s="12">
        <f>IFERROR(B9/B7,0)</f>
        <v/>
      </c>
      <c r="C20" s="12">
        <f>IFERROR(C9/C7,0)</f>
        <v/>
      </c>
      <c r="D20" s="12">
        <f>IFERROR(D9/D7,0)</f>
        <v/>
      </c>
      <c r="E20" s="12">
        <f>IFERROR(E9/E7,0)</f>
        <v/>
      </c>
      <c r="F20" s="12">
        <f>IFERROR(F9/F7,0)</f>
        <v/>
      </c>
      <c r="G20" s="12">
        <f>IFERROR(G9/G7,0)</f>
        <v/>
      </c>
      <c r="H20" s="12">
        <f>IFERROR(H9/H7,0)</f>
        <v/>
      </c>
      <c r="I20" s="12">
        <f>IFERROR(I9/I7,0)</f>
        <v/>
      </c>
      <c r="J20" s="12">
        <f>IFERROR(J9/J7,0)</f>
        <v/>
      </c>
      <c r="K20" s="12">
        <f>IFERROR(K9/K7,0)</f>
        <v/>
      </c>
      <c r="L20" s="12">
        <f>IFERROR(L9/L7,0)</f>
        <v/>
      </c>
      <c r="M20" s="12">
        <f>IFERROR(M9/M7,0)</f>
        <v/>
      </c>
      <c r="N20" s="12">
        <f>IFERROR(N9/N7,0)</f>
        <v/>
      </c>
      <c r="O20" s="12">
        <f>IFERROR(O9/O7,0)</f>
        <v/>
      </c>
      <c r="P20" s="12">
        <f>IFERROR(P9/P7,0)</f>
        <v/>
      </c>
      <c r="Q20" s="12">
        <f>IFERROR(Q9/Q7,0)</f>
        <v/>
      </c>
      <c r="R20" s="12">
        <f>IFERROR(R9/R7,0)</f>
        <v/>
      </c>
      <c r="S20" s="12">
        <f>IFERROR(S9/S7,0)</f>
        <v/>
      </c>
      <c r="T20" s="12">
        <f>IFERROR(T9/T7,0)</f>
        <v/>
      </c>
      <c r="U20" s="12">
        <f>IFERROR(U9/U7,0)</f>
        <v/>
      </c>
    </row>
    <row r="21">
      <c r="A21" s="9" t="inlineStr">
        <is>
          <t>Operating margin</t>
        </is>
      </c>
      <c r="B21" s="12">
        <f>IFERROR(B14/B7,0)</f>
        <v/>
      </c>
      <c r="C21" s="12">
        <f>IFERROR(C14/C7,0)</f>
        <v/>
      </c>
      <c r="D21" s="12">
        <f>IFERROR(D14/D7,0)</f>
        <v/>
      </c>
      <c r="E21" s="12">
        <f>IFERROR(E14/E7,0)</f>
        <v/>
      </c>
      <c r="F21" s="12">
        <f>IFERROR(F14/F7,0)</f>
        <v/>
      </c>
      <c r="G21" s="12">
        <f>IFERROR(G14/G7,0)</f>
        <v/>
      </c>
      <c r="H21" s="12">
        <f>IFERROR(H14/H7,0)</f>
        <v/>
      </c>
      <c r="I21" s="12">
        <f>IFERROR(I14/I7,0)</f>
        <v/>
      </c>
      <c r="J21" s="12">
        <f>IFERROR(J14/J7,0)</f>
        <v/>
      </c>
      <c r="K21" s="12">
        <f>IFERROR(K14/K7,0)</f>
        <v/>
      </c>
      <c r="L21" s="12">
        <f>IFERROR(L14/L7,0)</f>
        <v/>
      </c>
      <c r="M21" s="12">
        <f>IFERROR(M14/M7,0)</f>
        <v/>
      </c>
      <c r="N21" s="12">
        <f>IFERROR(N14/N7,0)</f>
        <v/>
      </c>
      <c r="O21" s="12">
        <f>IFERROR(O14/O7,0)</f>
        <v/>
      </c>
      <c r="P21" s="12">
        <f>IFERROR(P14/P7,0)</f>
        <v/>
      </c>
      <c r="Q21" s="12">
        <f>IFERROR(Q14/Q7,0)</f>
        <v/>
      </c>
      <c r="R21" s="12">
        <f>IFERROR(R14/R7,0)</f>
        <v/>
      </c>
      <c r="S21" s="12">
        <f>IFERROR(S14/S7,0)</f>
        <v/>
      </c>
      <c r="T21" s="12">
        <f>IFERROR(T14/T7,0)</f>
        <v/>
      </c>
      <c r="U21" s="12">
        <f>IFERROR(U14/U7,0)</f>
        <v/>
      </c>
    </row>
    <row r="22">
      <c r="A22" s="9" t="inlineStr">
        <is>
          <t>Net margin</t>
        </is>
      </c>
      <c r="B22" s="12">
        <f>IFERROR(B18/B7,0)</f>
        <v/>
      </c>
      <c r="C22" s="12">
        <f>IFERROR(C18/C7,0)</f>
        <v/>
      </c>
      <c r="D22" s="12">
        <f>IFERROR(D18/D7,0)</f>
        <v/>
      </c>
      <c r="E22" s="12">
        <f>IFERROR(E18/E7,0)</f>
        <v/>
      </c>
      <c r="F22" s="12">
        <f>IFERROR(F18/F7,0)</f>
        <v/>
      </c>
      <c r="G22" s="12">
        <f>IFERROR(G18/G7,0)</f>
        <v/>
      </c>
      <c r="H22" s="12">
        <f>IFERROR(H18/H7,0)</f>
        <v/>
      </c>
      <c r="I22" s="12">
        <f>IFERROR(I18/I7,0)</f>
        <v/>
      </c>
      <c r="J22" s="12">
        <f>IFERROR(J18/J7,0)</f>
        <v/>
      </c>
      <c r="K22" s="12">
        <f>IFERROR(K18/K7,0)</f>
        <v/>
      </c>
      <c r="L22" s="12">
        <f>IFERROR(L18/L7,0)</f>
        <v/>
      </c>
      <c r="M22" s="12">
        <f>IFERROR(M18/M7,0)</f>
        <v/>
      </c>
      <c r="N22" s="12">
        <f>IFERROR(N18/N7,0)</f>
        <v/>
      </c>
      <c r="O22" s="12">
        <f>IFERROR(O18/O7,0)</f>
        <v/>
      </c>
      <c r="P22" s="12">
        <f>IFERROR(P18/P7,0)</f>
        <v/>
      </c>
      <c r="Q22" s="12">
        <f>IFERROR(Q18/Q7,0)</f>
        <v/>
      </c>
      <c r="R22" s="12">
        <f>IFERROR(R18/R7,0)</f>
        <v/>
      </c>
      <c r="S22" s="12">
        <f>IFERROR(S18/S7,0)</f>
        <v/>
      </c>
      <c r="T22" s="12">
        <f>IFERROR(T18/T7,0)</f>
        <v/>
      </c>
      <c r="U22" s="12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Serve Robotics (SERV) | 5-Year Quarterly Balance Sheet</t>
        </is>
      </c>
    </row>
    <row r="2" ht="34" customHeight="1">
      <c r="A2" s="2" t="inlineStr">
        <is>
          <t>Source: SEC companyfacts and Serve Robotics filings through FY2026 Q1. USD millions.</t>
        </is>
      </c>
    </row>
    <row r="4">
      <c r="A4" s="3" t="inlineStr">
        <is>
          <t>Line Item</t>
        </is>
      </c>
      <c r="B4" s="3" t="inlineStr">
        <is>
          <t>FY2021 Q1</t>
        </is>
      </c>
      <c r="C4" s="3" t="inlineStr">
        <is>
          <t>FY2021 Q2</t>
        </is>
      </c>
      <c r="D4" s="3" t="inlineStr">
        <is>
          <t>FY2021 Q3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44286</v>
      </c>
      <c r="C5" s="5" t="n">
        <v>44377</v>
      </c>
      <c r="D5" s="5" t="n">
        <v>44469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9" t="inlineStr">
        <is>
          <t>Cash &amp; equivalents</t>
        </is>
      </c>
      <c r="B7" s="11" t="n">
        <v>4221</v>
      </c>
      <c r="C7" s="11" t="n">
        <v>9917</v>
      </c>
      <c r="D7" s="11" t="n">
        <v>6677</v>
      </c>
      <c r="E7" s="11" t="n">
        <v>863</v>
      </c>
      <c r="F7" s="11" t="n">
        <v>2673</v>
      </c>
      <c r="G7" s="11" t="n">
        <v>4593417</v>
      </c>
      <c r="H7" s="11" t="n">
        <v>2715719</v>
      </c>
      <c r="I7" s="11" t="n">
        <v>866477</v>
      </c>
      <c r="J7" s="11" t="n">
        <v>18912</v>
      </c>
      <c r="K7" s="11" t="n">
        <v>3502140</v>
      </c>
      <c r="L7" s="11" t="n">
        <v>7000</v>
      </c>
      <c r="M7" s="11" t="n">
        <v>427482</v>
      </c>
      <c r="N7" s="11" t="n">
        <v>28781000</v>
      </c>
      <c r="O7" s="11" t="n">
        <v>50913000</v>
      </c>
      <c r="P7" s="11" t="n">
        <v>123266000</v>
      </c>
      <c r="Q7" s="11" t="n">
        <v>197759000</v>
      </c>
      <c r="R7" s="11" t="n">
        <v>116700000</v>
      </c>
      <c r="S7" s="11" t="n">
        <v>116839000</v>
      </c>
      <c r="T7" s="11" t="n">
        <v>106239000</v>
      </c>
      <c r="U7" s="11" t="n">
        <v>47114000</v>
      </c>
    </row>
    <row r="8">
      <c r="A8" s="9" t="inlineStr">
        <is>
          <t>Accounts receivable</t>
        </is>
      </c>
      <c r="B8" s="10" t="n"/>
      <c r="C8" s="10" t="n"/>
      <c r="D8" s="10" t="n"/>
      <c r="E8" s="10" t="n"/>
      <c r="F8" s="10" t="n"/>
      <c r="G8" s="10" t="n"/>
      <c r="H8" s="11" t="n">
        <v>23697</v>
      </c>
      <c r="I8" s="11" t="n">
        <v>23697</v>
      </c>
      <c r="J8" s="10" t="n"/>
      <c r="K8" s="11" t="n">
        <v>3955</v>
      </c>
      <c r="L8" s="11" t="n">
        <v>2955</v>
      </c>
      <c r="M8" s="11" t="n">
        <v>266030</v>
      </c>
      <c r="N8" s="11" t="n">
        <v>93132</v>
      </c>
      <c r="O8" s="11" t="n">
        <v>13099</v>
      </c>
      <c r="P8" s="11" t="n">
        <v>87000</v>
      </c>
      <c r="Q8" s="11" t="n">
        <v>381455</v>
      </c>
      <c r="R8" s="11" t="n">
        <v>656000</v>
      </c>
      <c r="S8" s="11" t="n">
        <v>805000</v>
      </c>
      <c r="T8" s="11" t="n">
        <v>851000</v>
      </c>
      <c r="U8" s="11" t="n">
        <v>3942000</v>
      </c>
    </row>
    <row r="9">
      <c r="A9" s="9" t="inlineStr">
        <is>
          <t>Inventory</t>
        </is>
      </c>
      <c r="B9" s="10" t="n"/>
      <c r="C9" s="10" t="n"/>
      <c r="D9" s="10" t="n"/>
      <c r="E9" s="10" t="n"/>
      <c r="F9" s="10" t="n"/>
      <c r="G9" s="10" t="n"/>
      <c r="H9" s="11" t="n">
        <v>618262</v>
      </c>
      <c r="I9" s="11" t="n">
        <v>618262</v>
      </c>
      <c r="J9" s="10" t="n"/>
      <c r="K9" s="11" t="n">
        <v>868721</v>
      </c>
      <c r="L9" s="11" t="n">
        <v>774349</v>
      </c>
      <c r="M9" s="11" t="n">
        <v>736535</v>
      </c>
      <c r="N9" s="11" t="n">
        <v>709289</v>
      </c>
      <c r="O9" s="11" t="n">
        <v>327363</v>
      </c>
      <c r="P9" s="11" t="n">
        <v>310000</v>
      </c>
      <c r="Q9" s="11" t="n">
        <v>0</v>
      </c>
      <c r="R9" s="11" t="n">
        <v>0</v>
      </c>
      <c r="S9" s="11" t="n">
        <v>0</v>
      </c>
      <c r="T9" s="11" t="n">
        <v>0</v>
      </c>
      <c r="U9" s="11" t="n">
        <v>0</v>
      </c>
    </row>
    <row r="10">
      <c r="A10" s="9" t="inlineStr">
        <is>
          <t>Other current assets</t>
        </is>
      </c>
      <c r="B10" s="11" t="n">
        <v>0</v>
      </c>
      <c r="C10" s="11" t="n">
        <v>0</v>
      </c>
      <c r="D10" s="11" t="n">
        <v>0</v>
      </c>
      <c r="E10" s="11" t="n">
        <v>0</v>
      </c>
      <c r="F10" s="11" t="n">
        <v>0</v>
      </c>
      <c r="G10" s="11" t="n">
        <v>-4592149</v>
      </c>
      <c r="H10" s="11" t="n">
        <v>81339</v>
      </c>
      <c r="I10" s="11" t="n">
        <v>-1496070</v>
      </c>
      <c r="J10" s="11" t="n">
        <v>-9676</v>
      </c>
      <c r="K10" s="11" t="n">
        <v>750072</v>
      </c>
      <c r="L10" s="11" t="n">
        <v>676725</v>
      </c>
      <c r="M10" s="11" t="n">
        <v>1603101</v>
      </c>
      <c r="N10" s="11" t="n">
        <v>1299029</v>
      </c>
      <c r="O10" s="11" t="n">
        <v>3632693</v>
      </c>
      <c r="P10" s="11" t="n">
        <v>0</v>
      </c>
      <c r="Q10" s="11" t="n">
        <v>0</v>
      </c>
      <c r="R10" s="11" t="n">
        <v>69174000</v>
      </c>
      <c r="S10" s="11" t="n">
        <v>133000</v>
      </c>
      <c r="T10" s="11" t="n">
        <v>77000</v>
      </c>
      <c r="U10" s="11" t="n">
        <v>228000</v>
      </c>
    </row>
    <row r="11">
      <c r="A11" s="6" t="inlineStr">
        <is>
          <t>Total current assets</t>
        </is>
      </c>
      <c r="B11" s="8" t="n">
        <v>4221</v>
      </c>
      <c r="C11" s="8" t="n">
        <v>9917</v>
      </c>
      <c r="D11" s="8" t="n">
        <v>6677</v>
      </c>
      <c r="E11" s="8" t="n">
        <v>863</v>
      </c>
      <c r="F11" s="8" t="n">
        <v>2673</v>
      </c>
      <c r="G11" s="8" t="n">
        <v>1268</v>
      </c>
      <c r="H11" s="8" t="n">
        <v>3439017</v>
      </c>
      <c r="I11" s="8" t="n">
        <v>12366</v>
      </c>
      <c r="J11" s="8" t="n">
        <v>9236</v>
      </c>
      <c r="K11" s="8" t="n">
        <v>5124888</v>
      </c>
      <c r="L11" s="8" t="n">
        <v>1461029</v>
      </c>
      <c r="M11" s="8" t="n">
        <v>3033148</v>
      </c>
      <c r="N11" s="8" t="n">
        <v>30882450</v>
      </c>
      <c r="O11" s="8" t="n">
        <v>54886155</v>
      </c>
      <c r="P11" s="8" t="n">
        <v>125252000</v>
      </c>
      <c r="Q11" s="8" t="n">
        <v>199970314</v>
      </c>
      <c r="R11" s="8" t="n">
        <v>186530000</v>
      </c>
      <c r="S11" s="8" t="n">
        <v>219699000</v>
      </c>
      <c r="T11" s="8" t="n">
        <v>241075000</v>
      </c>
      <c r="U11" s="8" t="n">
        <v>201131000</v>
      </c>
    </row>
    <row r="12">
      <c r="A12" s="9" t="inlineStr">
        <is>
          <t>PP&amp;E / finance lease ROU assets</t>
        </is>
      </c>
      <c r="B12" s="10" t="n"/>
      <c r="C12" s="10" t="n"/>
      <c r="D12" s="10" t="n"/>
      <c r="E12" s="10" t="n"/>
      <c r="F12" s="10" t="n"/>
      <c r="G12" s="10" t="n"/>
      <c r="H12" s="11" t="n">
        <v>3376427</v>
      </c>
      <c r="I12" s="11" t="n">
        <v>3376427</v>
      </c>
      <c r="J12" s="10" t="n"/>
      <c r="K12" s="11" t="n">
        <v>1982001</v>
      </c>
      <c r="L12" s="11" t="n">
        <v>48422</v>
      </c>
      <c r="M12" s="11" t="n">
        <v>33839</v>
      </c>
      <c r="N12" s="11" t="n">
        <v>819244</v>
      </c>
      <c r="O12" s="11" t="n">
        <v>5406261</v>
      </c>
      <c r="P12" s="11" t="n">
        <v>11963000</v>
      </c>
      <c r="Q12" s="11" t="n">
        <v>14279402</v>
      </c>
      <c r="R12" s="11" t="n">
        <v>18593000</v>
      </c>
      <c r="S12" s="11" t="n">
        <v>30057000</v>
      </c>
      <c r="T12" s="11" t="n">
        <v>47013000</v>
      </c>
      <c r="U12" s="11" t="n">
        <v>57095000</v>
      </c>
    </row>
    <row r="13">
      <c r="A13" s="9" t="inlineStr">
        <is>
          <t>Goodwill</t>
        </is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 t="n"/>
      <c r="O13" s="10" t="n"/>
      <c r="P13" s="11" t="n">
        <v>0</v>
      </c>
      <c r="Q13" s="11" t="n">
        <v>0</v>
      </c>
      <c r="R13" s="11" t="n">
        <v>4588000</v>
      </c>
      <c r="S13" s="11" t="n">
        <v>11839000</v>
      </c>
      <c r="T13" s="11" t="n">
        <v>15530000</v>
      </c>
      <c r="U13" s="11" t="n">
        <v>27998000</v>
      </c>
    </row>
    <row r="14">
      <c r="A14" s="9" t="inlineStr">
        <is>
          <t>Intangible assets</t>
        </is>
      </c>
      <c r="B14" s="10" t="n"/>
      <c r="C14" s="10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  <c r="N14" s="10" t="n"/>
      <c r="O14" s="10" t="n"/>
      <c r="P14" s="11" t="n">
        <v>0</v>
      </c>
      <c r="Q14" s="11" t="n">
        <v>0</v>
      </c>
      <c r="R14" s="11" t="n">
        <v>1429000</v>
      </c>
      <c r="S14" s="11" t="n">
        <v>32871000</v>
      </c>
      <c r="T14" s="11" t="n">
        <v>31313000</v>
      </c>
      <c r="U14" s="11" t="n">
        <v>36508000</v>
      </c>
    </row>
    <row r="15">
      <c r="A15" s="9" t="inlineStr">
        <is>
          <t>Other non-current assets</t>
        </is>
      </c>
      <c r="B15" s="10" t="n"/>
      <c r="C15" s="10" t="n"/>
      <c r="D15" s="10" t="n"/>
      <c r="E15" s="10" t="n"/>
      <c r="F15" s="10" t="n"/>
      <c r="G15" s="10" t="n"/>
      <c r="H15" s="11" t="n">
        <v>1728627</v>
      </c>
      <c r="I15" s="11" t="n">
        <v>-3376427</v>
      </c>
      <c r="J15" s="10" t="n"/>
      <c r="K15" s="11" t="n">
        <v>1406786</v>
      </c>
      <c r="L15" s="11" t="n">
        <v>1295098</v>
      </c>
      <c r="M15" s="11" t="n">
        <v>1181121</v>
      </c>
      <c r="N15" s="11" t="n">
        <v>1064802</v>
      </c>
      <c r="O15" s="11" t="n">
        <v>1172945</v>
      </c>
      <c r="P15" s="11" t="n">
        <v>2386000</v>
      </c>
      <c r="Q15" s="11" t="n">
        <v>2344900</v>
      </c>
      <c r="R15" s="11" t="n">
        <v>3175000</v>
      </c>
      <c r="S15" s="11" t="n">
        <v>4633000</v>
      </c>
      <c r="T15" s="11" t="n">
        <v>32820000</v>
      </c>
      <c r="U15" s="11" t="n">
        <v>18072000</v>
      </c>
    </row>
    <row r="16">
      <c r="A16" s="6" t="inlineStr">
        <is>
          <t>Total assets</t>
        </is>
      </c>
      <c r="B16" s="8" t="n">
        <v>4221</v>
      </c>
      <c r="C16" s="8" t="n">
        <v>9917</v>
      </c>
      <c r="D16" s="8" t="n">
        <v>6677</v>
      </c>
      <c r="E16" s="8" t="n">
        <v>863</v>
      </c>
      <c r="F16" s="8" t="n">
        <v>2673</v>
      </c>
      <c r="G16" s="8" t="n">
        <v>1268</v>
      </c>
      <c r="H16" s="8" t="n">
        <v>8544071</v>
      </c>
      <c r="I16" s="8" t="n">
        <v>12366</v>
      </c>
      <c r="J16" s="8" t="n">
        <v>9236</v>
      </c>
      <c r="K16" s="8" t="n">
        <v>8513675</v>
      </c>
      <c r="L16" s="8" t="n">
        <v>2804549</v>
      </c>
      <c r="M16" s="8" t="n">
        <v>4248108</v>
      </c>
      <c r="N16" s="8" t="n">
        <v>32766496</v>
      </c>
      <c r="O16" s="8" t="n">
        <v>61465361</v>
      </c>
      <c r="P16" s="8" t="n">
        <v>139601000</v>
      </c>
      <c r="Q16" s="8" t="n">
        <v>216594616</v>
      </c>
      <c r="R16" s="8" t="n">
        <v>214315000</v>
      </c>
      <c r="S16" s="8" t="n">
        <v>299099000</v>
      </c>
      <c r="T16" s="8" t="n">
        <v>367751000</v>
      </c>
      <c r="U16" s="8" t="n">
        <v>340804000</v>
      </c>
    </row>
    <row r="17">
      <c r="A17" s="9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9" t="inlineStr">
        <is>
          <t>Accounts payable &amp; accrued liabilities</t>
        </is>
      </c>
      <c r="B18" s="11" t="n">
        <v>3000</v>
      </c>
      <c r="C18" s="11" t="n">
        <v>3000</v>
      </c>
      <c r="D18" s="11" t="n">
        <v>4500</v>
      </c>
      <c r="E18" s="11" t="n">
        <v>6000</v>
      </c>
      <c r="F18" s="11" t="n">
        <v>10000</v>
      </c>
      <c r="G18" s="11" t="n">
        <v>10000</v>
      </c>
      <c r="H18" s="11" t="n">
        <v>162034</v>
      </c>
      <c r="I18" s="11" t="n">
        <v>53325</v>
      </c>
      <c r="J18" s="11" t="n">
        <v>10600</v>
      </c>
      <c r="K18" s="11" t="n">
        <v>944487</v>
      </c>
      <c r="L18" s="11" t="n">
        <v>2050605</v>
      </c>
      <c r="M18" s="11" t="n">
        <v>1725064</v>
      </c>
      <c r="N18" s="11" t="n">
        <v>1387559</v>
      </c>
      <c r="O18" s="11" t="n">
        <v>3606754</v>
      </c>
      <c r="P18" s="11" t="n">
        <v>4902000</v>
      </c>
      <c r="Q18" s="11" t="n">
        <v>3654931</v>
      </c>
      <c r="R18" s="11" t="n">
        <v>2531000</v>
      </c>
      <c r="S18" s="11" t="n">
        <v>7748000</v>
      </c>
      <c r="T18" s="11" t="n">
        <v>11496000</v>
      </c>
      <c r="U18" s="11" t="n">
        <v>15325000</v>
      </c>
    </row>
    <row r="19">
      <c r="A19" s="9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9" t="inlineStr">
        <is>
          <t>Total current liabilities</t>
        </is>
      </c>
      <c r="B20" s="11" t="n">
        <v>38000</v>
      </c>
      <c r="C20" s="11" t="n">
        <v>57980</v>
      </c>
      <c r="D20" s="11" t="n">
        <v>69460</v>
      </c>
      <c r="E20" s="11" t="n">
        <v>80940</v>
      </c>
      <c r="F20" s="11" t="n">
        <v>101940</v>
      </c>
      <c r="G20" s="11" t="n">
        <v>113940</v>
      </c>
      <c r="H20" s="11" t="n">
        <v>3897002</v>
      </c>
      <c r="I20" s="11" t="n">
        <v>147391</v>
      </c>
      <c r="J20" s="11" t="n">
        <v>162100</v>
      </c>
      <c r="K20" s="11" t="n">
        <v>4856394</v>
      </c>
      <c r="L20" s="11" t="n">
        <v>6237224</v>
      </c>
      <c r="M20" s="11" t="n">
        <v>12793961</v>
      </c>
      <c r="N20" s="11" t="n">
        <v>4267525</v>
      </c>
      <c r="O20" s="11" t="n">
        <v>5154761</v>
      </c>
      <c r="P20" s="11" t="n">
        <v>6807000</v>
      </c>
      <c r="Q20" s="11" t="n">
        <v>5257787</v>
      </c>
      <c r="R20" s="11" t="n">
        <v>5689000</v>
      </c>
      <c r="S20" s="11" t="n">
        <v>12763000</v>
      </c>
      <c r="T20" s="11" t="n">
        <v>13298000</v>
      </c>
      <c r="U20" s="11" t="n">
        <v>19735000</v>
      </c>
    </row>
    <row r="21">
      <c r="A21" s="9" t="inlineStr">
        <is>
          <t>Debt &amp; capital lease obligations</t>
        </is>
      </c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  <c r="N21" s="10" t="n"/>
      <c r="O21" s="10" t="n"/>
      <c r="P21" s="10" t="n"/>
      <c r="Q21" s="10" t="n"/>
      <c r="R21" s="10" t="n"/>
      <c r="S21" s="10" t="n"/>
      <c r="T21" s="10" t="n"/>
      <c r="U21" s="10" t="n"/>
    </row>
    <row r="22">
      <c r="A22" s="9" t="inlineStr">
        <is>
          <t>Other non-current liabilities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0" t="n"/>
      <c r="T22" s="10" t="n"/>
      <c r="U22" s="10" t="n"/>
    </row>
    <row r="23">
      <c r="A23" s="6" t="inlineStr">
        <is>
          <t>Total liabilities</t>
        </is>
      </c>
      <c r="B23" s="8" t="n">
        <v>38000</v>
      </c>
      <c r="C23" s="8" t="n">
        <v>57980</v>
      </c>
      <c r="D23" s="8" t="n">
        <v>69460</v>
      </c>
      <c r="E23" s="8" t="n">
        <v>80940</v>
      </c>
      <c r="F23" s="8" t="n">
        <v>101940</v>
      </c>
      <c r="G23" s="8" t="n">
        <v>113940</v>
      </c>
      <c r="H23" s="8" t="n">
        <v>20996217</v>
      </c>
      <c r="I23" s="8" t="n">
        <v>147391</v>
      </c>
      <c r="J23" s="8" t="n">
        <v>162100</v>
      </c>
      <c r="K23" s="8" t="n">
        <v>6144876</v>
      </c>
      <c r="L23" s="8" t="n">
        <v>6837955</v>
      </c>
      <c r="M23" s="8" t="n">
        <v>13054234</v>
      </c>
      <c r="N23" s="8" t="n">
        <v>4302755</v>
      </c>
      <c r="O23" s="8" t="n">
        <v>5289942</v>
      </c>
      <c r="P23" s="8" t="n">
        <v>7920000</v>
      </c>
      <c r="Q23" s="8" t="n">
        <v>6430948</v>
      </c>
      <c r="R23" s="8" t="n">
        <v>7109000</v>
      </c>
      <c r="S23" s="8" t="n">
        <v>15241000</v>
      </c>
      <c r="T23" s="8" t="n">
        <v>17007000</v>
      </c>
      <c r="U23" s="8" t="n">
        <v>23014000</v>
      </c>
    </row>
    <row r="24">
      <c r="A24" s="6" t="inlineStr">
        <is>
          <t>Stockholders’ equity</t>
        </is>
      </c>
      <c r="B24" s="8" t="n">
        <v>-33779</v>
      </c>
      <c r="C24" s="8" t="n">
        <v>-48063</v>
      </c>
      <c r="D24" s="8" t="n">
        <v>-62783</v>
      </c>
      <c r="E24" s="8" t="n">
        <v>5436275</v>
      </c>
      <c r="F24" s="8" t="n">
        <v>147317</v>
      </c>
      <c r="G24" s="8" t="n">
        <v>-5116747</v>
      </c>
      <c r="H24" s="8" t="n">
        <v>-12452146</v>
      </c>
      <c r="I24" s="8" t="n">
        <v>-17494095</v>
      </c>
      <c r="J24" s="8" t="n">
        <v>-22351291</v>
      </c>
      <c r="K24" s="8" t="n">
        <v>2368799</v>
      </c>
      <c r="L24" s="8" t="n">
        <v>-4034000</v>
      </c>
      <c r="M24" s="8" t="n">
        <v>-8806000</v>
      </c>
      <c r="N24" s="8" t="n">
        <v>28464000</v>
      </c>
      <c r="O24" s="8" t="n">
        <v>56176000</v>
      </c>
      <c r="P24" s="8" t="n">
        <v>131681000</v>
      </c>
      <c r="Q24" s="8" t="n">
        <v>210164000</v>
      </c>
      <c r="R24" s="8" t="n">
        <v>207206000</v>
      </c>
      <c r="S24" s="8" t="n">
        <v>283858000</v>
      </c>
      <c r="T24" s="8" t="n">
        <v>350744000</v>
      </c>
      <c r="U24" s="8" t="n">
        <v>317790000</v>
      </c>
    </row>
    <row r="25">
      <c r="A25" s="9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9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Serve Robotics (SERV)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Q1 | Mar 31,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9" t="inlineStr">
        <is>
          <t>TTM Revenue</t>
        </is>
      </c>
      <c r="B5" s="14">
        <f>SUM('Income Statement'!R7:U7)</f>
        <v/>
      </c>
      <c r="C5" s="9" t="inlineStr">
        <is>
          <t>Revenue growth</t>
        </is>
      </c>
      <c r="D5" s="15" t="n">
        <v>0.22</v>
      </c>
      <c r="E5" s="15" t="n">
        <v>0.2</v>
      </c>
      <c r="F5" s="15" t="n">
        <v>0.18</v>
      </c>
      <c r="G5" s="15" t="n">
        <v>0.16</v>
      </c>
      <c r="H5" s="15" t="n">
        <v>0.15</v>
      </c>
    </row>
    <row r="6">
      <c r="A6" s="9" t="inlineStr">
        <is>
          <t>TTM EBIT</t>
        </is>
      </c>
      <c r="B6" s="14">
        <f>SUM('Income Statement'!R14:U14)</f>
        <v/>
      </c>
      <c r="C6" s="9" t="inlineStr">
        <is>
          <t>EBIT margin</t>
        </is>
      </c>
      <c r="D6" s="15" t="n">
        <v>0.02</v>
      </c>
      <c r="E6" s="15" t="n">
        <v>0.06</v>
      </c>
      <c r="F6" s="15" t="n">
        <v>0.1</v>
      </c>
      <c r="G6" s="15" t="n">
        <v>0.14</v>
      </c>
      <c r="H6" s="15" t="n">
        <v>0.18</v>
      </c>
    </row>
    <row r="7">
      <c r="A7" s="9" t="inlineStr">
        <is>
          <t>TTM EBIT Margin</t>
        </is>
      </c>
      <c r="B7" s="14">
        <f>IFERROR(B6/B5,0)</f>
        <v/>
      </c>
      <c r="C7" s="9" t="inlineStr">
        <is>
          <t>D&amp;A margin</t>
        </is>
      </c>
      <c r="D7" s="15" t="n">
        <v>0.2</v>
      </c>
      <c r="E7" s="15" t="n">
        <v>0.2</v>
      </c>
      <c r="F7" s="15" t="n">
        <v>0.2</v>
      </c>
      <c r="G7" s="15" t="n">
        <v>0.2</v>
      </c>
      <c r="H7" s="15" t="n">
        <v>0.2</v>
      </c>
    </row>
    <row r="8">
      <c r="A8" s="9" t="inlineStr">
        <is>
          <t>Base Net Working Capital</t>
        </is>
      </c>
      <c r="B8" s="14">
        <f>'Balance Sheet'!U8+'Balance Sheet'!U9+'Balance Sheet'!U10-'Balance Sheet'!U20</f>
        <v/>
      </c>
      <c r="C8" s="9" t="inlineStr">
        <is>
          <t>CapEx margin</t>
        </is>
      </c>
      <c r="D8" s="15" t="n">
        <v>0.22</v>
      </c>
      <c r="E8" s="15" t="n">
        <v>0.22</v>
      </c>
      <c r="F8" s="15" t="n">
        <v>0.22</v>
      </c>
      <c r="G8" s="15" t="n">
        <v>0.22</v>
      </c>
      <c r="H8" s="15" t="n">
        <v>0.22</v>
      </c>
    </row>
    <row r="9">
      <c r="A9" s="9" t="inlineStr">
        <is>
          <t>NWC % Revenue</t>
        </is>
      </c>
      <c r="B9" s="14">
        <f>IFERROR(B8/B5,0)</f>
        <v/>
      </c>
      <c r="C9" s="9" t="inlineStr">
        <is>
          <t>NWC % revenue</t>
        </is>
      </c>
      <c r="D9" s="15" t="n">
        <v>0.02</v>
      </c>
      <c r="E9" s="15" t="n">
        <v>0.02</v>
      </c>
      <c r="F9" s="15" t="n">
        <v>0.02</v>
      </c>
      <c r="G9" s="15" t="n">
        <v>0.02</v>
      </c>
      <c r="H9" s="15" t="n">
        <v>0.02</v>
      </c>
    </row>
    <row r="10">
      <c r="A10" s="9" t="inlineStr">
        <is>
          <t>TTM D&amp;A</t>
        </is>
      </c>
      <c r="B10" s="14" t="n">
        <v>13996368</v>
      </c>
      <c r="C10" s="9" t="inlineStr">
        <is>
          <t>Tax rate</t>
        </is>
      </c>
      <c r="D10" s="15" t="n">
        <v>0.12</v>
      </c>
      <c r="E10" s="15" t="n">
        <v>0.12</v>
      </c>
      <c r="F10" s="15" t="n">
        <v>0.12</v>
      </c>
      <c r="G10" s="15" t="n">
        <v>0.12</v>
      </c>
      <c r="H10" s="15" t="n">
        <v>0.12</v>
      </c>
    </row>
    <row r="11">
      <c r="A11" s="9" t="inlineStr">
        <is>
          <t>D&amp;A Margin</t>
        </is>
      </c>
      <c r="B11" s="14">
        <f>IFERROR(B10/B5,0)</f>
        <v/>
      </c>
      <c r="C11" s="9" t="n"/>
      <c r="D11" s="10" t="n"/>
      <c r="E11" s="10" t="n"/>
      <c r="F11" s="10" t="n"/>
      <c r="G11" s="10" t="n"/>
      <c r="H11" s="10" t="n"/>
    </row>
    <row r="12">
      <c r="A12" s="9" t="inlineStr">
        <is>
          <t>TTM CapEx</t>
        </is>
      </c>
      <c r="B12" s="14" t="n">
        <v>35317087</v>
      </c>
      <c r="C12" s="9" t="inlineStr">
        <is>
          <t>Revenue</t>
        </is>
      </c>
      <c r="D12" s="11">
        <f>$B$5*(1+D5)</f>
        <v/>
      </c>
      <c r="E12" s="11">
        <f>D12*(1+E5)</f>
        <v/>
      </c>
      <c r="F12" s="11">
        <f>E12*(1+F5)</f>
        <v/>
      </c>
      <c r="G12" s="11">
        <f>F12*(1+G5)</f>
        <v/>
      </c>
      <c r="H12" s="11">
        <f>G12*(1+H5)</f>
        <v/>
      </c>
    </row>
    <row r="13">
      <c r="A13" s="9" t="inlineStr">
        <is>
          <t>CapEx Margin</t>
        </is>
      </c>
      <c r="B13" s="14">
        <f>IFERROR(B12/B5,0)</f>
        <v/>
      </c>
      <c r="C13" s="9" t="inlineStr">
        <is>
          <t>EBIT</t>
        </is>
      </c>
      <c r="D13" s="11">
        <f>D12*D6</f>
        <v/>
      </c>
      <c r="E13" s="11">
        <f>E12*E6</f>
        <v/>
      </c>
      <c r="F13" s="11">
        <f>F12*F6</f>
        <v/>
      </c>
      <c r="G13" s="11">
        <f>G12*G6</f>
        <v/>
      </c>
      <c r="H13" s="11">
        <f>H12*H6</f>
        <v/>
      </c>
    </row>
    <row r="14">
      <c r="A14" s="9" t="inlineStr">
        <is>
          <t>Cash &amp; Equivalents</t>
        </is>
      </c>
      <c r="B14" s="14" t="n">
        <v>47114000</v>
      </c>
      <c r="C14" s="9" t="inlineStr">
        <is>
          <t>NOPAT</t>
        </is>
      </c>
      <c r="D14" s="11">
        <f>D13*(1-D10)</f>
        <v/>
      </c>
      <c r="E14" s="11">
        <f>E13*(1-E10)</f>
        <v/>
      </c>
      <c r="F14" s="11">
        <f>F13*(1-F10)</f>
        <v/>
      </c>
      <c r="G14" s="11">
        <f>G13*(1-G10)</f>
        <v/>
      </c>
      <c r="H14" s="11">
        <f>H13*(1-H10)</f>
        <v/>
      </c>
    </row>
    <row r="15">
      <c r="A15" s="9" t="inlineStr">
        <is>
          <t>Debt &amp; Lease Obligations</t>
        </is>
      </c>
      <c r="B15" s="14" t="n">
        <v>0</v>
      </c>
      <c r="C15" s="9" t="inlineStr">
        <is>
          <t>D&amp;A</t>
        </is>
      </c>
      <c r="D15" s="11">
        <f>D12*D7</f>
        <v/>
      </c>
      <c r="E15" s="11">
        <f>E12*E7</f>
        <v/>
      </c>
      <c r="F15" s="11">
        <f>F12*F7</f>
        <v/>
      </c>
      <c r="G15" s="11">
        <f>G12*G7</f>
        <v/>
      </c>
      <c r="H15" s="11">
        <f>H12*H7</f>
        <v/>
      </c>
    </row>
    <row r="16">
      <c r="A16" s="9" t="inlineStr">
        <is>
          <t>Net Cash / (Debt)</t>
        </is>
      </c>
      <c r="B16" s="14">
        <f>B14-B15</f>
        <v/>
      </c>
      <c r="C16" s="9" t="inlineStr">
        <is>
          <t>CapEx</t>
        </is>
      </c>
      <c r="D16" s="11">
        <f>D12*D8</f>
        <v/>
      </c>
      <c r="E16" s="11">
        <f>E12*E8</f>
        <v/>
      </c>
      <c r="F16" s="11">
        <f>F12*F8</f>
        <v/>
      </c>
      <c r="G16" s="11">
        <f>G12*G8</f>
        <v/>
      </c>
      <c r="H16" s="11">
        <f>H12*H8</f>
        <v/>
      </c>
    </row>
    <row r="17">
      <c r="A17" s="9" t="inlineStr">
        <is>
          <t>Shares Outstanding (mm)</t>
        </is>
      </c>
      <c r="B17" s="16" t="n">
        <v>76.014674</v>
      </c>
      <c r="C17" s="9" t="inlineStr">
        <is>
          <t>NWC</t>
        </is>
      </c>
      <c r="D17" s="11">
        <f>D12*D9</f>
        <v/>
      </c>
      <c r="E17" s="11">
        <f>E12*E9</f>
        <v/>
      </c>
      <c r="F17" s="11">
        <f>F12*F9</f>
        <v/>
      </c>
      <c r="G17" s="11">
        <f>G12*G9</f>
        <v/>
      </c>
      <c r="H17" s="11">
        <f>H12*H9</f>
        <v/>
      </c>
    </row>
    <row r="18">
      <c r="A18" s="9" t="inlineStr">
        <is>
          <t>WACC</t>
        </is>
      </c>
      <c r="B18" s="17" t="n">
        <v>0.1</v>
      </c>
      <c r="C18" s="9" t="inlineStr">
        <is>
          <t>Change in NWC</t>
        </is>
      </c>
      <c r="D18" s="11">
        <f>D17-$B$8</f>
        <v/>
      </c>
      <c r="E18" s="11">
        <f>E17-D17</f>
        <v/>
      </c>
      <c r="F18" s="11">
        <f>F17-E17</f>
        <v/>
      </c>
      <c r="G18" s="11">
        <f>G17-F17</f>
        <v/>
      </c>
      <c r="H18" s="11">
        <f>H17-G17</f>
        <v/>
      </c>
    </row>
    <row r="19">
      <c r="A19" s="9" t="inlineStr">
        <is>
          <t>Terminal Growth</t>
        </is>
      </c>
      <c r="B19" s="17" t="n">
        <v>0.03</v>
      </c>
      <c r="C19" s="9" t="inlineStr">
        <is>
          <t>Unlevered FCF</t>
        </is>
      </c>
      <c r="D19" s="11">
        <f>D14+D15-D16-D18</f>
        <v/>
      </c>
      <c r="E19" s="11">
        <f>E14+E15-E16-E18</f>
        <v/>
      </c>
      <c r="F19" s="11">
        <f>F14+F15-F16-F18</f>
        <v/>
      </c>
      <c r="G19" s="11">
        <f>G14+G15-G16-G18</f>
        <v/>
      </c>
      <c r="H19" s="11">
        <f>H14+H15-H16-H18</f>
        <v/>
      </c>
    </row>
    <row r="20">
      <c r="A20" s="9" t="n"/>
      <c r="B20" s="14" t="n"/>
      <c r="C20" s="9" t="inlineStr">
        <is>
          <t>Discount factor</t>
        </is>
      </c>
      <c r="D20" s="11">
        <f>1/(1+$B$18)^1</f>
        <v/>
      </c>
      <c r="E20" s="11">
        <f>1/(1+$B$18)^2</f>
        <v/>
      </c>
      <c r="F20" s="11">
        <f>1/(1+$B$18)^3</f>
        <v/>
      </c>
      <c r="G20" s="11">
        <f>1/(1+$B$18)^4</f>
        <v/>
      </c>
      <c r="H20" s="11">
        <f>1/(1+$B$18)^5</f>
        <v/>
      </c>
    </row>
    <row r="21">
      <c r="A21" s="9" t="n"/>
      <c r="B21" s="14" t="n"/>
      <c r="C21" s="9" t="inlineStr">
        <is>
          <t>PV of FCF</t>
        </is>
      </c>
      <c r="D21" s="11">
        <f>D19*D20</f>
        <v/>
      </c>
      <c r="E21" s="11">
        <f>E19*E20</f>
        <v/>
      </c>
      <c r="F21" s="11">
        <f>F19*F20</f>
        <v/>
      </c>
      <c r="G21" s="11">
        <f>G19*G20</f>
        <v/>
      </c>
      <c r="H21" s="11">
        <f>H19*H20</f>
        <v/>
      </c>
    </row>
    <row r="22">
      <c r="A22" s="9" t="inlineStr">
        <is>
          <t>Enterprise Value</t>
        </is>
      </c>
      <c r="B22" s="18">
        <f>SUM(D21:H21)+H24</f>
        <v/>
      </c>
      <c r="C22" s="9" t="n"/>
      <c r="D22" s="10" t="n"/>
      <c r="E22" s="10" t="n"/>
      <c r="F22" s="10" t="n"/>
      <c r="G22" s="10" t="n"/>
      <c r="H22" s="10" t="n"/>
    </row>
    <row r="23">
      <c r="A23" s="9" t="inlineStr">
        <is>
          <t>Equity Value</t>
        </is>
      </c>
      <c r="B23" s="18">
        <f>B22+B16</f>
        <v/>
      </c>
      <c r="C23" s="9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9" t="inlineStr">
        <is>
          <t>Value / Share</t>
        </is>
      </c>
      <c r="B24" s="19">
        <f>B23/B17</f>
        <v/>
      </c>
      <c r="C24" s="9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9" t="n"/>
      <c r="B25" s="9" t="n"/>
      <c r="C25" s="9" t="n"/>
      <c r="D25" s="10" t="n"/>
      <c r="E25" s="10" t="n"/>
      <c r="F25" s="10" t="n"/>
      <c r="G25" s="10" t="n"/>
      <c r="H25" s="10" t="n"/>
    </row>
    <row r="26">
      <c r="A26" s="9" t="n"/>
      <c r="B26" s="9" t="n"/>
      <c r="C26" s="9" t="n"/>
      <c r="D26" s="10" t="n"/>
      <c r="E26" s="10" t="n"/>
      <c r="F26" s="10" t="n"/>
      <c r="G26" s="10" t="n"/>
      <c r="H26" s="10" t="n"/>
    </row>
    <row r="27">
      <c r="A27" s="20" t="inlineStr">
        <is>
          <t>Sources</t>
        </is>
      </c>
      <c r="B27" s="9" t="n"/>
      <c r="C27" s="9" t="n"/>
      <c r="D27" s="10" t="n"/>
      <c r="E27" s="10" t="n"/>
      <c r="F27" s="10" t="n"/>
      <c r="G27" s="10" t="n"/>
      <c r="H27" s="10" t="n"/>
    </row>
    <row r="28">
      <c r="A28" s="9" t="inlineStr">
        <is>
          <t>SEC companyfacts JSON</t>
        </is>
      </c>
      <c r="B28" s="9" t="inlineStr">
        <is>
          <t>https://data.sec.gov/api/xbrl/companyfacts/CIK0001832483.json</t>
        </is>
      </c>
      <c r="C28" s="9" t="n"/>
      <c r="D28" s="10" t="n"/>
      <c r="E28" s="10" t="n"/>
      <c r="F28" s="10" t="n"/>
      <c r="G28" s="10" t="n"/>
      <c r="H28" s="10" t="n"/>
    </row>
    <row r="29">
      <c r="A29" s="9" t="inlineStr">
        <is>
          <t>Serve Robotics latest interim filing</t>
        </is>
      </c>
      <c r="B29" s="9" t="inlineStr">
        <is>
          <t>https://www.sec.gov/Archives/edgar/data/1832483/000183248326000019/serv-20260331.htm</t>
        </is>
      </c>
      <c r="C29" s="9" t="n"/>
      <c r="D29" s="10" t="n"/>
      <c r="E29" s="10" t="n"/>
      <c r="F29" s="10" t="n"/>
      <c r="G29" s="10" t="n"/>
      <c r="H29" s="10" t="n"/>
    </row>
    <row r="30">
      <c r="A30" s="9" t="inlineStr">
        <is>
          <t>Serve Robotics latest annual filing</t>
        </is>
      </c>
      <c r="B30" s="9" t="inlineStr">
        <is>
          <t>https://www.sec.gov/Archives/edgar/data/1832483/000183248326000010/patr-20251231.htm</t>
        </is>
      </c>
      <c r="C30" s="9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2026-05-25T04:09:44Z</dcterms:created>
  <dcterms:modified xmlns:dcterms="http://purl.org/dc/terms/" xmlns:xsi="http://www.w3.org/2001/XMLSchema-instance" xsi:type="dcterms:W3CDTF">2026-05-25T04:09:44Z</dcterms:modified>
</cp:coreProperties>
</file>